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0730" windowHeight="11160"/>
  </bookViews>
  <sheets>
    <sheet name="EBSCO Case Studies_2015-20_F" sheetId="3" r:id="rId1"/>
    <sheet name="ProQuest Cast Studies_2015-20" sheetId="1" r:id="rId2"/>
  </sheets>
  <definedNames>
    <definedName name="_xlnm._FilterDatabase" localSheetId="0" hidden="1">'EBSCO Case Studies_2015-20_F'!$A$2:$AJ$241</definedName>
    <definedName name="_xlnm._FilterDatabase" localSheetId="1" hidden="1">'ProQuest Cast Studies_2015-20'!$A$2:$AK$340</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41" i="3" l="1"/>
  <c r="D241" i="3"/>
  <c r="F240" i="3"/>
  <c r="D240" i="3"/>
  <c r="F239" i="3"/>
  <c r="D239" i="3"/>
  <c r="F238" i="3"/>
  <c r="D238" i="3"/>
  <c r="F237" i="3"/>
  <c r="D237" i="3"/>
  <c r="F236" i="3"/>
  <c r="D236" i="3"/>
  <c r="F235" i="3"/>
  <c r="D235" i="3"/>
  <c r="F234" i="3"/>
  <c r="D234" i="3"/>
  <c r="F233" i="3"/>
  <c r="D233" i="3"/>
  <c r="F232" i="3"/>
  <c r="D232" i="3"/>
  <c r="F231" i="3"/>
  <c r="D231" i="3"/>
  <c r="F230" i="3"/>
  <c r="D230" i="3"/>
  <c r="F229" i="3"/>
  <c r="D229" i="3"/>
  <c r="F228" i="3"/>
  <c r="D228" i="3"/>
  <c r="F227" i="3"/>
  <c r="D227" i="3"/>
  <c r="F226" i="3"/>
  <c r="D226" i="3"/>
  <c r="F225" i="3"/>
  <c r="D225" i="3"/>
  <c r="F224" i="3"/>
  <c r="D224" i="3"/>
  <c r="F223" i="3"/>
  <c r="D223" i="3"/>
  <c r="F222" i="3"/>
  <c r="D222" i="3"/>
  <c r="F221" i="3"/>
  <c r="D221" i="3"/>
  <c r="F220" i="3"/>
  <c r="D220" i="3"/>
  <c r="F219" i="3"/>
  <c r="D219" i="3"/>
  <c r="F218" i="3"/>
  <c r="D218" i="3"/>
  <c r="F217" i="3"/>
  <c r="D217" i="3"/>
  <c r="F216" i="3"/>
  <c r="D216" i="3"/>
  <c r="F215" i="3"/>
  <c r="D215" i="3"/>
  <c r="F214" i="3"/>
  <c r="D214" i="3"/>
  <c r="F213" i="3"/>
  <c r="D213" i="3"/>
  <c r="F212" i="3"/>
  <c r="D212" i="3"/>
  <c r="F211" i="3"/>
  <c r="D211" i="3"/>
  <c r="F210" i="3"/>
  <c r="D210" i="3"/>
  <c r="F209" i="3"/>
  <c r="D209" i="3"/>
  <c r="F208" i="3"/>
  <c r="D208" i="3"/>
  <c r="F207" i="3"/>
  <c r="D207" i="3"/>
  <c r="F206" i="3"/>
  <c r="D206" i="3"/>
  <c r="F205" i="3"/>
  <c r="D205" i="3"/>
  <c r="F204" i="3"/>
  <c r="D204" i="3"/>
  <c r="F203" i="3"/>
  <c r="D203" i="3"/>
  <c r="F202" i="3"/>
  <c r="D202" i="3"/>
  <c r="F201" i="3"/>
  <c r="D201" i="3"/>
  <c r="F200" i="3"/>
  <c r="D200" i="3"/>
  <c r="F199" i="3"/>
  <c r="D199" i="3"/>
  <c r="F198" i="3"/>
  <c r="D198" i="3"/>
  <c r="F197" i="3"/>
  <c r="D197" i="3"/>
  <c r="F196" i="3"/>
  <c r="D196" i="3"/>
  <c r="F195" i="3"/>
  <c r="D195" i="3"/>
  <c r="F194" i="3"/>
  <c r="D194" i="3"/>
  <c r="F193" i="3"/>
  <c r="D193" i="3"/>
  <c r="F192" i="3"/>
  <c r="D192" i="3"/>
  <c r="F191" i="3"/>
  <c r="D191" i="3"/>
  <c r="F190" i="3"/>
  <c r="D190" i="3"/>
  <c r="F189" i="3"/>
  <c r="D189" i="3"/>
  <c r="F188" i="3"/>
  <c r="D188" i="3"/>
  <c r="F187" i="3"/>
  <c r="D187" i="3"/>
  <c r="F186" i="3"/>
  <c r="D186" i="3"/>
  <c r="F185" i="3"/>
  <c r="D185" i="3"/>
  <c r="F184" i="3"/>
  <c r="D184" i="3"/>
  <c r="F183" i="3"/>
  <c r="D183" i="3"/>
  <c r="F182" i="3"/>
  <c r="D182" i="3"/>
  <c r="F181" i="3"/>
  <c r="D181" i="3"/>
  <c r="F180" i="3"/>
  <c r="D180" i="3"/>
  <c r="F179" i="3"/>
  <c r="D179" i="3"/>
  <c r="F178" i="3"/>
  <c r="D178" i="3"/>
  <c r="F177" i="3"/>
  <c r="D177" i="3"/>
  <c r="F176" i="3"/>
  <c r="D176" i="3"/>
  <c r="F175" i="3"/>
  <c r="D175" i="3"/>
  <c r="F174" i="3"/>
  <c r="D174" i="3"/>
  <c r="F173" i="3"/>
  <c r="D173" i="3"/>
  <c r="F172" i="3"/>
  <c r="D172" i="3"/>
  <c r="F171" i="3"/>
  <c r="D171" i="3"/>
  <c r="F170" i="3"/>
  <c r="D170" i="3"/>
  <c r="F169" i="3"/>
  <c r="D169" i="3"/>
  <c r="F168" i="3"/>
  <c r="D168" i="3"/>
  <c r="F167" i="3"/>
  <c r="D167" i="3"/>
  <c r="F166" i="3"/>
  <c r="D166" i="3"/>
  <c r="F165" i="3"/>
  <c r="D165" i="3"/>
  <c r="F164" i="3"/>
  <c r="D164" i="3"/>
  <c r="F163" i="3"/>
  <c r="D163" i="3"/>
  <c r="F162" i="3"/>
  <c r="D162" i="3"/>
  <c r="F161" i="3"/>
  <c r="D161" i="3"/>
  <c r="F160" i="3"/>
  <c r="D160" i="3"/>
  <c r="F159" i="3"/>
  <c r="D159" i="3"/>
  <c r="F158" i="3"/>
  <c r="D158" i="3"/>
  <c r="F157" i="3"/>
  <c r="D157" i="3"/>
  <c r="F156" i="3"/>
  <c r="D156" i="3"/>
  <c r="F155" i="3"/>
  <c r="D155" i="3"/>
  <c r="F154" i="3"/>
  <c r="D154" i="3"/>
  <c r="F153" i="3"/>
  <c r="D153" i="3"/>
  <c r="F152" i="3"/>
  <c r="D152" i="3"/>
  <c r="F151" i="3"/>
  <c r="D151" i="3"/>
  <c r="F150" i="3"/>
  <c r="D150" i="3"/>
  <c r="F149" i="3"/>
  <c r="D149" i="3"/>
  <c r="F148" i="3"/>
  <c r="D148" i="3"/>
  <c r="F147" i="3"/>
  <c r="D147" i="3"/>
  <c r="F146" i="3"/>
  <c r="D146" i="3"/>
  <c r="F145" i="3"/>
  <c r="D145" i="3"/>
  <c r="F144" i="3"/>
  <c r="D144" i="3"/>
  <c r="F143" i="3"/>
  <c r="D143" i="3"/>
  <c r="F142" i="3"/>
  <c r="D142" i="3"/>
  <c r="F141" i="3"/>
  <c r="D141" i="3"/>
  <c r="F140" i="3"/>
  <c r="D140" i="3"/>
  <c r="F139" i="3"/>
  <c r="D139" i="3"/>
  <c r="F138" i="3"/>
  <c r="D138" i="3"/>
  <c r="F137" i="3"/>
  <c r="D137" i="3"/>
  <c r="F136" i="3"/>
  <c r="D136" i="3"/>
  <c r="F135" i="3"/>
  <c r="D135" i="3"/>
  <c r="F134" i="3"/>
  <c r="D134" i="3"/>
  <c r="F133" i="3"/>
  <c r="D133" i="3"/>
  <c r="F132" i="3"/>
  <c r="D132" i="3"/>
  <c r="F131" i="3"/>
  <c r="D131" i="3"/>
  <c r="F130" i="3"/>
  <c r="D130" i="3"/>
  <c r="F129" i="3"/>
  <c r="D129" i="3"/>
  <c r="F128" i="3"/>
  <c r="D128" i="3"/>
  <c r="F127" i="3"/>
  <c r="D127" i="3"/>
  <c r="F126" i="3"/>
  <c r="D126" i="3"/>
  <c r="F125" i="3"/>
  <c r="D125" i="3"/>
  <c r="F124" i="3"/>
  <c r="D124" i="3"/>
  <c r="F123" i="3"/>
  <c r="D123" i="3"/>
  <c r="F122" i="3"/>
  <c r="D122" i="3"/>
  <c r="F121" i="3"/>
  <c r="D121" i="3"/>
  <c r="F120" i="3"/>
  <c r="D120" i="3"/>
  <c r="F119" i="3"/>
  <c r="D119" i="3"/>
  <c r="F118" i="3"/>
  <c r="D118" i="3"/>
  <c r="F117" i="3"/>
  <c r="D117" i="3"/>
  <c r="F116" i="3"/>
  <c r="D116" i="3"/>
  <c r="F115" i="3"/>
  <c r="D115" i="3"/>
  <c r="F114" i="3"/>
  <c r="D114" i="3"/>
  <c r="F113" i="3"/>
  <c r="D113" i="3"/>
  <c r="F112" i="3"/>
  <c r="D112" i="3"/>
  <c r="F111" i="3"/>
  <c r="D111" i="3"/>
  <c r="F110" i="3"/>
  <c r="D110" i="3"/>
  <c r="F109" i="3"/>
  <c r="D109" i="3"/>
  <c r="F108" i="3"/>
  <c r="D108" i="3"/>
  <c r="F107" i="3"/>
  <c r="D107" i="3"/>
  <c r="F106" i="3"/>
  <c r="D106" i="3"/>
  <c r="F105" i="3"/>
  <c r="D105" i="3"/>
  <c r="F104" i="3"/>
  <c r="D104" i="3"/>
  <c r="F103" i="3"/>
  <c r="D103" i="3"/>
  <c r="F102" i="3"/>
  <c r="D102" i="3"/>
  <c r="F101" i="3"/>
  <c r="D101" i="3"/>
  <c r="F100" i="3"/>
  <c r="D100" i="3"/>
  <c r="F99" i="3"/>
  <c r="D99" i="3"/>
  <c r="F98" i="3"/>
  <c r="D98" i="3"/>
  <c r="F97" i="3"/>
  <c r="D97" i="3"/>
  <c r="F96" i="3"/>
  <c r="D96" i="3"/>
  <c r="F95" i="3"/>
  <c r="D95" i="3"/>
  <c r="F94" i="3"/>
  <c r="D94" i="3"/>
  <c r="F93" i="3"/>
  <c r="D93" i="3"/>
  <c r="F92" i="3"/>
  <c r="D92" i="3"/>
  <c r="F91" i="3"/>
  <c r="D91" i="3"/>
  <c r="F90" i="3"/>
  <c r="D90" i="3"/>
  <c r="F89" i="3"/>
  <c r="D89" i="3"/>
  <c r="F88" i="3"/>
  <c r="D88" i="3"/>
  <c r="F87" i="3"/>
  <c r="D87" i="3"/>
  <c r="F86" i="3"/>
  <c r="D86" i="3"/>
  <c r="F85" i="3"/>
  <c r="D85" i="3"/>
  <c r="F84" i="3"/>
  <c r="D84" i="3"/>
  <c r="F83" i="3"/>
  <c r="D83" i="3"/>
  <c r="F82" i="3"/>
  <c r="D82" i="3"/>
  <c r="F81" i="3"/>
  <c r="D81" i="3"/>
  <c r="F80" i="3"/>
  <c r="D80" i="3"/>
  <c r="F79" i="3"/>
  <c r="D79" i="3"/>
  <c r="F78" i="3"/>
  <c r="D78" i="3"/>
  <c r="F77" i="3"/>
  <c r="D77" i="3"/>
  <c r="F76" i="3"/>
  <c r="D76" i="3"/>
  <c r="F75" i="3"/>
  <c r="D75" i="3"/>
  <c r="F74" i="3"/>
  <c r="D74" i="3"/>
  <c r="F73" i="3"/>
  <c r="D73" i="3"/>
  <c r="F72" i="3"/>
  <c r="D72" i="3"/>
  <c r="F71" i="3"/>
  <c r="D71" i="3"/>
  <c r="F70" i="3"/>
  <c r="D70" i="3"/>
  <c r="F69" i="3"/>
  <c r="D69" i="3"/>
  <c r="F68" i="3"/>
  <c r="F67" i="3"/>
  <c r="D67" i="3"/>
  <c r="F66" i="3"/>
  <c r="D66" i="3"/>
  <c r="F65" i="3"/>
  <c r="D65" i="3"/>
  <c r="F64" i="3"/>
  <c r="D64" i="3"/>
  <c r="F63" i="3"/>
  <c r="D63" i="3"/>
  <c r="F62" i="3"/>
  <c r="D62" i="3"/>
  <c r="F61" i="3"/>
  <c r="D61" i="3"/>
  <c r="F60" i="3"/>
  <c r="D60" i="3"/>
  <c r="F59" i="3"/>
  <c r="D59" i="3"/>
  <c r="F58" i="3"/>
  <c r="D58" i="3"/>
  <c r="F57" i="3"/>
  <c r="D57" i="3"/>
  <c r="F56" i="3"/>
  <c r="D56" i="3"/>
  <c r="F55" i="3"/>
  <c r="D55" i="3"/>
  <c r="F54" i="3"/>
  <c r="D54" i="3"/>
  <c r="F53" i="3"/>
  <c r="D53" i="3"/>
  <c r="F52" i="3"/>
  <c r="D52" i="3"/>
  <c r="F51" i="3"/>
  <c r="D51" i="3"/>
  <c r="F50" i="3"/>
  <c r="D50" i="3"/>
  <c r="F49" i="3"/>
  <c r="D49" i="3"/>
  <c r="F48" i="3"/>
  <c r="D48" i="3"/>
  <c r="F47" i="3"/>
  <c r="D47" i="3"/>
  <c r="F46" i="3"/>
  <c r="D46" i="3"/>
  <c r="F45" i="3"/>
  <c r="D45" i="3"/>
  <c r="F44" i="3"/>
  <c r="D44" i="3"/>
  <c r="F43" i="3"/>
  <c r="D43" i="3"/>
  <c r="F42" i="3"/>
  <c r="D42" i="3"/>
  <c r="F41" i="3"/>
  <c r="D41" i="3"/>
  <c r="F40" i="3"/>
  <c r="D40" i="3"/>
  <c r="F39" i="3"/>
  <c r="D39" i="3"/>
  <c r="F38" i="3"/>
  <c r="D38" i="3"/>
  <c r="F37" i="3"/>
  <c r="D37" i="3"/>
  <c r="F36" i="3"/>
  <c r="D36" i="3"/>
  <c r="F35" i="3"/>
  <c r="D35" i="3"/>
  <c r="F34" i="3"/>
  <c r="D34" i="3"/>
  <c r="F33" i="3"/>
  <c r="D33" i="3"/>
  <c r="F32" i="3"/>
  <c r="D32" i="3"/>
  <c r="F31" i="3"/>
  <c r="D31" i="3"/>
  <c r="F30" i="3"/>
  <c r="D30" i="3"/>
  <c r="F29" i="3"/>
  <c r="D29" i="3"/>
  <c r="F28" i="3"/>
  <c r="D28" i="3"/>
  <c r="F27" i="3"/>
  <c r="D27" i="3"/>
  <c r="F26" i="3"/>
  <c r="D26" i="3"/>
  <c r="F25" i="3"/>
  <c r="D25" i="3"/>
  <c r="F24" i="3"/>
  <c r="D24" i="3"/>
  <c r="F23" i="3"/>
  <c r="D23" i="3"/>
  <c r="F22" i="3"/>
  <c r="D22" i="3"/>
  <c r="F21" i="3"/>
  <c r="D21" i="3"/>
  <c r="F20" i="3"/>
  <c r="D20" i="3"/>
  <c r="F19" i="3"/>
  <c r="D19" i="3"/>
  <c r="F18" i="3"/>
  <c r="D18" i="3"/>
  <c r="F17" i="3"/>
  <c r="D17" i="3"/>
  <c r="F16" i="3"/>
  <c r="D16" i="3"/>
  <c r="F15" i="3"/>
  <c r="D15" i="3"/>
  <c r="F14" i="3"/>
  <c r="D14" i="3"/>
  <c r="F13" i="3"/>
  <c r="D13" i="3"/>
  <c r="F12" i="3"/>
  <c r="D12" i="3"/>
  <c r="F11" i="3"/>
  <c r="D11" i="3"/>
  <c r="F10" i="3"/>
  <c r="D10" i="3"/>
  <c r="F9" i="3"/>
  <c r="D9" i="3"/>
  <c r="F8" i="3"/>
  <c r="D8" i="3"/>
  <c r="F7" i="3"/>
  <c r="D7" i="3"/>
  <c r="F6" i="3"/>
  <c r="D6" i="3"/>
  <c r="F5" i="3"/>
  <c r="D5" i="3"/>
  <c r="F4" i="3"/>
  <c r="D4" i="3"/>
  <c r="F3" i="3"/>
  <c r="D3" i="3"/>
</calcChain>
</file>

<file path=xl/sharedStrings.xml><?xml version="1.0" encoding="utf-8"?>
<sst xmlns="http://schemas.openxmlformats.org/spreadsheetml/2006/main" count="11178" uniqueCount="5845">
  <si>
    <t>ABI/INFORM Collection</t>
  </si>
  <si>
    <t>Tourism</t>
  </si>
  <si>
    <t xml:space="preserve"> Marketing , Place branding , Local food , Farmers’ markets , Regional tourism</t>
  </si>
  <si>
    <t xml:space="preserve"> Research , Food preferences , Food , Consumption , Food production , Shopping , Statistical analysis , Statistical analysis , Tourism , Tourism , Festivals , Tourism , Regional development , Customers , Marketing , Food , Case studies , Statistical analysis , Navigation behavior , Tourism , Consumers , Sustainability , Consumers , Market research , Natural &amp; organic foods , Consumers , Culinary tourism , Farming</t>
  </si>
  <si>
    <t xml:space="preserve"> 37</t>
  </si>
  <si>
    <t xml:space="preserve"> 2018-07-20 (Received) , 2019-01-25 (Revised) , 2019-03-06 (Accepted)</t>
  </si>
  <si>
    <t>https://search.proquest.com/docview/2229578460?accountid=194833</t>
  </si>
  <si>
    <t>13</t>
  </si>
  <si>
    <t>2019</t>
  </si>
  <si>
    <t>International Journal of Culture, Tourism and Hospitality Research</t>
  </si>
  <si>
    <t xml:space="preserve"> Bradford</t>
  </si>
  <si>
    <t xml:space="preserve"> 37-54</t>
  </si>
  <si>
    <t xml:space="preserve"> English</t>
  </si>
  <si>
    <t>1</t>
  </si>
  <si>
    <t>1750-6182</t>
  </si>
  <si>
    <t xml:space="preserve"> 2019</t>
  </si>
  <si>
    <t xml:space="preserve"> Journal Article , Case Study</t>
  </si>
  <si>
    <t xml:space="preserve"> 10.1108/IJCTHR-07-2018-0095</t>
  </si>
  <si>
    <t xml:space="preserve"> © Emerald Publishing Limited 2019</t>
  </si>
  <si>
    <t>Garner, Benjamin;Ayala, Cesar</t>
  </si>
  <si>
    <t xml:space="preserve"> University of North Georgia, Dahlonega, Georgia, USA , University of North Georgia, Dahlonega, Georgia, USA</t>
  </si>
  <si>
    <t>Scholarly Journals</t>
  </si>
  <si>
    <t>2229578460</t>
  </si>
  <si>
    <t>Purpose The purpose of this paper is to examine farmers’ market consumer behavior through a regional food and culinary tourism lens to see the ways these festive and atmospheric markets can be used to develop a regional brand or identity surrounding food production. Design/methodology/approach This study was based on a survey of 270 participants in a farmers’ market in the USA. A combination of descriptive and statistical analyses was used to analyze consumer habits and spending. Findings The findings in this study suggest that while most of the customers live in a town where the market is located, a significant number of customers come from other locations, with some traveling significant distances, to participate in this market, particularly for the Saturday market. Many of the customers come to purchase organic and local foods. Research limitations/implications This work is limited, in that it is a case study at one farmers’ market in the USA, and the work is exploratory in nature. Practical implications This work has implications for market managers seeking to increase their consumer base. Markets that want to increase their reach would do well to promote their events to a wider geographic area. The results presented here showed that consumers are willing to drive upward of 40 miles to attend a high-quality market. Originality/value This work expands our conceptualization of farmers’ markets by suggesting that these markets have the potential to form the backbone of a region is food identity through the creation of a food destination.</t>
  </si>
  <si>
    <t>Regional tourism at the farmers’ market: consumers’ preferences for local food products</t>
  </si>
  <si>
    <t>Sustainability</t>
  </si>
  <si>
    <t xml:space="preserve"> CO&lt;sub&gt;2&lt;/sub&gt; emission , Energy sector , Scenario analysis , Time series analysis , Policy , Renewable energies , Financial sector , Project economics , Options value</t>
  </si>
  <si>
    <t xml:space="preserve"> Incentives , Sustainability , Sensitivity analysis , Politics , Parity , Incentives , Greenhouse gases , Greenhouse gases , Irradiance , Innovations , Power plants , Solar radiation , Parity , Cost analysis , Solar energy , Greenhouse effect , Technology , Residential areas , Tariffs , Solar radiation , Photovoltaic cells , Alternative energy sources , Irradiation , Solar radiation , Capital , Power plants , Solar cells , Indicators , Climate change , Irradiance , Sustainability , Economics , Power plants , Greenhouse effect , Nuclear power plants , Photovoltaic cells , Present value , Policies , Photovoltaics , Case studies , Utilities , Electricity , Parity , Coverage , Greenhouse gases , Scaling , Sensitivity analysis , Profitability , Public policy , Italy , Europe , Germany</t>
  </si>
  <si>
    <t xml:space="preserve"> 156</t>
  </si>
  <si>
    <t>https://search.proquest.com/docview/2105072971?accountid=194833</t>
  </si>
  <si>
    <t>9</t>
  </si>
  <si>
    <t>2015</t>
  </si>
  <si>
    <t>International Journal of Energy Sector Management</t>
  </si>
  <si>
    <t xml:space="preserve"> 156-175</t>
  </si>
  <si>
    <t>2</t>
  </si>
  <si>
    <t>1750-6220</t>
  </si>
  <si>
    <t xml:space="preserve"> 2015</t>
  </si>
  <si>
    <t xml:space="preserve"> Case Study</t>
  </si>
  <si>
    <t xml:space="preserve"> 10.1108/IJESM-04-2014-0007</t>
  </si>
  <si>
    <t xml:space="preserve"> © Emerald Group Publishing Limited 2015</t>
  </si>
  <si>
    <t>Campisi, Domenico;Morea, Donato;Farinelli, Elisa</t>
  </si>
  <si>
    <t xml:space="preserve"> Department of Industrial Engineering, Tor Vergata University, Rome, Italy. , Department of Industrial Engineering, Tor Vergata University, Rome, Italy. , Department of Enterprise Engineering, Tor Vergata University, Rome, Italy.</t>
  </si>
  <si>
    <t>2105072971</t>
  </si>
  <si>
    <t>Purpose – The purpose of this paper is to evaluate the expected cost of a large-sized photovoltaic (PV) system (= 1 MW) in reaching grid parity, not taking into account any type of government incentives (now quite uncommon in industrialized countries). A PV system located in Southern Italy will be the subject of this assessment. Design/methodology/approach – The paper presents the case of a 1 MW ground-mounted PV system. The data regarding solar radiation on the surface of the modules and the relative solar diagrams were simulated and reported using PVSYST® 5.21 software. To evaluate the profitability and solvency of the project, a number of factors were taken into consideration: profitability indicators of net present value and internal rate of return, the debt service coverage indicators of debt service cover ratio and loan life cover ratio and their mean annual values (annual debt service cover ratio and annual loan life cover ratio, respectively). A sensitivity analysis with respect to the most critical element (weighted average cost of capital) gave strength to the results. Findings – The achievement of grid parity for 200 kW PV systems is happening globally in areas with higher irradiation, but it clearly refers to residential utilities and is not applicable to large systems. The case study considers a power plant (= 1 MW) to assess the total cost that it would need to have to be economically advantageous. Research limitations/implications – This is an assessment made using a case which, given an average irradiance value in the area and the energy produced, can be used in all countries lying in the temperate zone. For other areas, a scaling coefficient would be needed. Practical implications – The paper is useful for understanding the order of cost, which must catch up to PV technology to make investments in power plants profitable in the absence of government incentives. It is also helpful for those who make government policies so that these may propose possible incentives commensurate with the actual difference between the value of the technology and the value of the investment. The study is also useful for a possible comparison with a system sharing the same characteristics (size, energy production) for off-grid use and customers. Originality/value – The study can be a valuable support for government policies to incentivate PV systems that contribute to a reduction of greenhouse gases and that help contain climate change. The case study represents a real case taken directly from a real project. This case study and its sustainable features have not been previously presented in a scientific journal.</t>
  </si>
  <si>
    <t>Economic sustainability of ground mounted photovoltaic systems: an Italian case study</t>
  </si>
  <si>
    <t xml:space="preserve"> Convergence , Carbon accounting , Management accounting , GHG protocol , PAS 2050</t>
  </si>
  <si>
    <t xml:space="preserve"> Management decisions , Greenhouse gases , Emissions , Refuse as fuel , Management accounting , Accounting systems , Organizational change , Multinational corporations , Carbon footprint , Performance evaluation , Stakeholders , Performance management , Accounting procedures , Case studies</t>
  </si>
  <si>
    <t xml:space="preserve"> 340</t>
  </si>
  <si>
    <t>https://search.proquest.com/docview/2439042197?accountid=194833</t>
  </si>
  <si>
    <t>6</t>
  </si>
  <si>
    <t>Sustainability Accounting, Management and Policy Journal</t>
  </si>
  <si>
    <t xml:space="preserve"> Bingley</t>
  </si>
  <si>
    <t xml:space="preserve"> 340-365</t>
  </si>
  <si>
    <t>3</t>
  </si>
  <si>
    <t>2040-8021</t>
  </si>
  <si>
    <t xml:space="preserve"> 10.1108/SAMPJ-02-2015-0014</t>
  </si>
  <si>
    <t xml:space="preserve"> Danone Group
311511
312112</t>
  </si>
  <si>
    <t>Gibassier, Delphine;Schaltegger, Stefan</t>
  </si>
  <si>
    <t xml:space="preserve"> Department of Management Control, Accounting and Auditing, University of Toulouse, Toulouse Business School, Toulouse, France , Centre for Sustainability Management (CSM), Leuphana Universität Lüneburg, Lüneburg, Germany</t>
  </si>
  <si>
    <t>2439042197</t>
  </si>
  <si>
    <t>Purpose – The purpose of this paper is to focus on carbon accounting as one aspect of accounting for impacts on the environmental capital and to detail the “convergence” process between two emergent corporate carbon management accounting approaches within a multinational company. In contrast to the reporting stakeholder and regulatory focus, company-internal issues of carbon accounting have so far rarely been investigated in depth. Based on a qualitative analysis of this in-depth case study, questions about what could be considered an effective carbon management accounting system are raised. Design/methodology/approach – The research has been conducted with an in-depth case study, using participant observation (Spradley, 1980). The authors follow a pragmatic research approach, and the proposal of Malmi and Granlund (2009) “to create theories useful for practice is to solve practical problems with practitioners and synthesize the novel solutions to a more general form”. Findings – This case study demonstrates that it is possible to connect two corporate carbon management accounting approaches focusing on products and the organization into a combined carbon management accounting system. This has potential impact in making carbon management accounting in organizations leaner, and more efficient in terms of performance measurement and external communication. Research limitations/implications – This research is based on a single case study, and more case studies in different industries could highlight further practical implementation difficulties and approaches to overcome. Practical implications – This paper unveils that different carbon management accounting approaches can emerge in parallel in the same corporation. The paper discusses possibilities and challenges to converge them in terms of methodology (emission factors for example) and/or in terms of information systems, on which the calculations are based. Originality/value – This is, to our knowledge, the first case study of an organization explicitly acknowledging the existence of multiple emerged carbon management accounting approaches and trying to make sense of them in a convergence process to create an overarching carbon accounting system.</t>
  </si>
  <si>
    <t>Carbon management accounting and reporting in practice</t>
  </si>
  <si>
    <t>Publicly Available Content Database</t>
  </si>
  <si>
    <t xml:space="preserve"> Energy , multicriteria analysis , sustainability decision model , sustainable infrastructure , wastewater , water</t>
  </si>
  <si>
    <t xml:space="preserve"> Economic analysis , Receptors , Black boxes , Sustainability , Water treatment , Regulators , Water supply , Infrastructure , Water supply , Sustainability , Economic models , Energy conservation , Decision making , Water conservation , Infrastructure , Risk analysis , Risk assessment , Population growth , Regional development , Towns , Case studies , Wastewater treatment , Towns , Decision making , Cost control , Economic analysis , Population growth , Costs , Infrastructure , Population growth , Wastewater treatment , Water supply , Wastewater treatment , Decision making , Stakeholders</t>
  </si>
  <si>
    <t xml:space="preserve"> 544</t>
  </si>
  <si>
    <t>https://search.proquest.com/docview/2255731857?accountid=194833</t>
  </si>
  <si>
    <t>10</t>
  </si>
  <si>
    <t>International Journal of Sustainable Development and Planning</t>
  </si>
  <si>
    <t>Aug 31, 2015</t>
  </si>
  <si>
    <t xml:space="preserve"> Southampton</t>
  </si>
  <si>
    <t xml:space="preserve"> 544-561</t>
  </si>
  <si>
    <t>4</t>
  </si>
  <si>
    <t>1743-7601</t>
  </si>
  <si>
    <t xml:space="preserve"> Aug 31, 2015</t>
  </si>
  <si>
    <t xml:space="preserve"> 10.2495/SDP-V10-N4-544-561</t>
  </si>
  <si>
    <t xml:space="preserve"> © 2015.  Notwithstanding the ProQuest Terms and Conditions, you may use this content in accordance with the associated terms available at https://www.witpress.com/journals/sdp  or in accordance with the terms at https://creativecommons.org/licenses/by/4.0/ (the “License”), if applicable</t>
  </si>
  <si>
    <t>Meney, K;Pantelic, L</t>
  </si>
  <si>
    <t>2255731857</t>
  </si>
  <si>
    <t>Conventional approaches to water supply and wastewater treatment in regional towns globally are failing due to population growth and resource pressure, combined with prohibitive costs of infrastructure upgrades. However, there are complexities associated with implementing sustainable infrastructure solutions, and a need to simplify the decision making process to equally compare alternatives to business-as-usual solutions. The aim of this study was to develop a model which could assist in delivering sustainable infrastructure solu- tions in regional towns (and elsewhere) to facilitate growth and/or reduce the burden on limited resources. The developed model (Sustainable Infrastructure Decision Model, SIDM©) ultimately organises intelligent inputs (from expert stakeholders and quantitative calculations) systematically and holistically in order to compare relative impacts, risks, costs, and benefits of varying solutions. In this sense, it deviates both from the ‘black box’ designs of many other sustainability tools, which requires trust of hidden data and formulas and from heuristic approaches that often ‘set up’ a subjective game of bias between stakeholders. Rather, SIDM© is based on a transdisciplinary system approach which facilitates informed decisions in a transparent manner. It links water, wastewater, energy, and waste (resource flows) along with stakeholders (consumers, producers), the receiving environment (receptors), and governing systems (managers, politicians, regulators, financers). Key to the approach is the use of local context analysis as a ‘design’ driver, along with equal consideration of stakeholder intent, capacity, and commitment. The model also includes an economic analysis and risk-based evaluation process to ensure that the preferred solution is optimised to the environmental, social, economic, and political setting of a particular town. The SIDM© model was applied to a rapidly growing Australian township (Hopetoun) with complex resource and infrastructure constraints, which is described in this paper as a case study. Use of SIDM© resulted in an agreed decentralised solution which was approxi- mately half of the cost of a conventional solution, with considerable water and energy savings and unanimous stakeholder support. Since this project, SIDM© has been applied to other regional towns and urban developments in Australia.</t>
  </si>
  <si>
    <t>Novel decision model for delivering sustainable infrastructure solutions – An Australian case study</t>
  </si>
  <si>
    <t>ABI/INFORM Collection,Publicly Available Content Database</t>
  </si>
  <si>
    <t xml:space="preserve"> Consumption , Communities , Collectives , Energy conservation , Natural resources , Sustainable development , Ethnography , Capital goods , Trends , Communication , Emissions , Rural communities , Climate change , Nonviolence , Materials selection , Sustainability , Community , Energy , Conflict resolution , Energy conservation , Resource management , Environmental policy , Climate change , Resource management , Case studies , Local governments , Waste management , Mitigation , Planning , Resource management , Sustainable development , Resource consumption , Education , United States--US</t>
  </si>
  <si>
    <t xml:space="preserve"> 2656 environmental interactions; environmental interactions</t>
  </si>
  <si>
    <t xml:space="preserve"> n/a</t>
  </si>
  <si>
    <t>https://search.proquest.com/docview/1819118733?accountid=194833</t>
  </si>
  <si>
    <t>12</t>
  </si>
  <si>
    <t>2016</t>
  </si>
  <si>
    <t>Sustainability : Science, Practice, &amp; Policy</t>
  </si>
  <si>
    <t>Spring 2016</t>
  </si>
  <si>
    <t xml:space="preserve"> Philadelphia</t>
  </si>
  <si>
    <t xml:space="preserve"> Spring 2016</t>
  </si>
  <si>
    <t xml:space="preserve"> 10.1080/15487733.2016.11908153</t>
  </si>
  <si>
    <t xml:space="preserve"> Copyright ProQuest LLC Spring 2016</t>
  </si>
  <si>
    <t xml:space="preserve"> Dancing Rabbit
713910</t>
  </si>
  <si>
    <t>Boyer, Robert</t>
  </si>
  <si>
    <t>1819118733</t>
  </si>
  <si>
    <t>The per capita resource consumption for inhabitants of Dancing Rabbit Ecovillage (DR) is less than ten percent of the average American in most&amp;#xa0;major categories, approximating “one planet” living in a nation that contributes disproportionately to global resource consumption. This article examines DR’s extraordinary energy and resource savings through the lens of social practice theory, which focuses on the meanings, competencies, and materials that individuals combine to form everyday practices. Participant observation and interviews with DR community members reveals how this rural ecovillage achieves remarkable energy and&amp;#xa0;resource savings by transitioning away from the exclusive ownership of capital goods, investing in skills that facilitate the collective management of resources, and eliminating waste by taking advantage of locally available resources. Results suggest that local governments interested in sustainability and climate mitigation should encourage systems of collective resource management rather than maintaining a traditional focus on influencing changes in individual consumption choices.</t>
  </si>
  <si>
    <t>Achieving one-planet living through transitions in social practice: a case study of Dancing Rabbit Ecovillage</t>
  </si>
  <si>
    <t xml:space="preserve"> developing countries , disposal , Mozambique , recycling , reduction , waste hierarchy , waste management</t>
  </si>
  <si>
    <t xml:space="preserve"> Legislation , Poverty , Garbage collection , Solid wastes , Sewers , Municipal solid waste , Prevention , Municipal waste management , Solid waste management , Case studies , Legislation , Landfills , Case studies , Burning , Solid waste management , Waste management , Waste disposal , Waste management , Landfills , Legislation , Waste management , Recovering , Waste management industry , Developing countries--LDCs , Developing countries--LDCs , Developing countries--LDCs , Europe</t>
  </si>
  <si>
    <t xml:space="preserve"> 759</t>
  </si>
  <si>
    <t>https://search.proquest.com/docview/2254628510?accountid=194833</t>
  </si>
  <si>
    <t>11</t>
  </si>
  <si>
    <t>Sep 30, 2016</t>
  </si>
  <si>
    <t xml:space="preserve"> 759-770</t>
  </si>
  <si>
    <t>5</t>
  </si>
  <si>
    <t xml:space="preserve"> Sep 30, 2016</t>
  </si>
  <si>
    <t xml:space="preserve"> 10.2495/SDP-V11-N5-759-770</t>
  </si>
  <si>
    <t xml:space="preserve"> © 2016.  Notwithstanding the ProQuest Terms and Conditions, you may use this content in accordance with the associated terms available at https://www.witpress.com/journals/sdp  or in accordance with the terms at https://creativecommons.org/licenses/by/4.0/ (the “License”), if applicable</t>
  </si>
  <si>
    <t>Ferrari, K;Gamberini, R;Rimini, B</t>
  </si>
  <si>
    <t>2254628510</t>
  </si>
  <si>
    <t>Waste management in Europe is shaped by the waste hierarchy, which guides the legislation and policy of the Member States. This hierarchy applies the following order of priority: (1) prevention; (2) preparing for reuse; (3) recycling; (4) other recovery; (5) disposal. The wide acceptance of this principle in Europe comes from a yearly developed pathway that should not be exported to other countries without consideration of the local framework. Poverty is widespread in most African countries, with the majority of the population surviving on less than 2 US dollars a day and the average waste production per capita being about half the quantity produced in Europe. However, municipal solid waste management is still inadequate throughout the region, with open waste burning and dumping being the only method of disposal in enormous cities. These in turn arise without any planning or basic infrastructure such as roads, sewers or waste landfills. We used the case study of Mozambique to define a strategic, tactical and operational approach for the implementation of the waste hierarchy and to customize it to the local situation. Like other African countries, the major weaknesses in the performance of waste management are the poor legal framework, the lack of institutional structures and the ineffective and poorly coordinated initiatives of the international stakeholders. We propose an interpretation of the waste hierarchy in order to compensate for local deficiencies and to define a local framework for the policy makers whereby prevention is no longer a priority in the short term, in order to stress the awareness and the collection. These are consolidated steps of waste management in industrialized countries but which still pose a challenge in developing nations.</t>
  </si>
  <si>
    <t>THE WASTE HIERARCHY: A STRATEGIC, TACTICAL AND OPERATIONAL APPROACH FOR DEVELOPING COUNTRIES. THE CASE STUDY OF MOZAMBIQUE</t>
  </si>
  <si>
    <t xml:space="preserve"> construction management , EU , green supply chain management , Turkey , waste management</t>
  </si>
  <si>
    <t xml:space="preserve"> Energy management , Construction materials , Environmental regulations , Environmental effects , Environmental effects , Environmental impact , Construction industry wastes , Supply chains , Regulations , Demolition , Literature reviews , Construction industry , Construction sites , Case studies , Customer satisfaction , Literature reviews , Waste management , Construction industry , Waste disposal , Flow charts , Waste management , Literature reviews , Construction industry , Waste management , Logistics , Energy usage , Parameters , Supply chains , Construction industry , Energy consumption , Turkey</t>
  </si>
  <si>
    <t xml:space="preserve"> 771</t>
  </si>
  <si>
    <t>https://search.proquest.com/docview/2254628549?accountid=194833</t>
  </si>
  <si>
    <t xml:space="preserve"> 771-780</t>
  </si>
  <si>
    <t xml:space="preserve"> 10.2495/SDP-V11-N5-771-780</t>
  </si>
  <si>
    <t>BELDEK, T;CAMGÖZ-AKDAĞ, H;HOŞKARA, E</t>
  </si>
  <si>
    <t>2254628549</t>
  </si>
  <si>
    <t>As the construction industry is growing rapidly, managing a project becomes more vital. The three major parameters to be optimised for a project are content, time and cost to reach a high level of quality. These parameters are also essential for a construction project to satisfy customers on time. Today, it is also critical to protect the environment either at a manufacturing or at a construction site. Environmental problems and the growth of construction industry cause a new topic to manage construction waste with the help of green supply chain management (GSCM). GSCM reduces energy usage and waste, so it prevents any problem that will occur in human health and environment. To decrease waste with the help of GSCM in construction site, waste management regulations must be set to force the producers and consumers for its application. The European Union Council published a waste management directive in 2008 that gives some goal numbers to manage construction waste to minimise the environmental effect. The goal is to reach a reduction of 70% of construction and demolition waste (CDW) that will be reused, recycled or recovered in 2020. The aim of this study is to explore the cost-benefit and social-benefit reflections of GSCM practices in Turkey under the influence of recent government mandated regulations with an emphasis on green supply chain and reverse logistics in CDW compared to EU 2008 directive. As Turkey is a candidate EU member, this study is analysing how close it is to the directives mentioned above. A GSCM flow chart is established to understand the CDW management system clearly in Turkey. Based on the literature review and case study examples from Turkey a model is built and propositions regarding GSCM and reverse logistics are formulated.</t>
  </si>
  <si>
    <t>GREEN SUPPLY CHAIN MANAGEMENT FOR CONSTRUCTION WASTE: CASE STUDY FOR TURKEY</t>
  </si>
  <si>
    <t xml:space="preserve"> Decision support systems , Building envelopes , Construction materials , Construction management , Fuzzy systems , Knowledge management , Materials selection , Building design , Buildings , Data processing , Qualitative analysis , Data analysis , Construction , Decision support systems , Decision analysis , Case studies , Problems , Construction , Buildings , Decision making , Tools , Design , Quality function deployment , Decision making , Building design</t>
  </si>
  <si>
    <t xml:space="preserve"> 2</t>
  </si>
  <si>
    <t>https://search.proquest.com/docview/1953842250?accountid=194833</t>
  </si>
  <si>
    <t>2017</t>
  </si>
  <si>
    <t>Smart and Sustainable Built Environment</t>
  </si>
  <si>
    <t xml:space="preserve"> 2-18</t>
  </si>
  <si>
    <t>2046-6099</t>
  </si>
  <si>
    <t xml:space="preserve"> 2017</t>
  </si>
  <si>
    <t xml:space="preserve"> 10.1108/SASBE-06-2016-0009</t>
  </si>
  <si>
    <t xml:space="preserve"> © Emerald Publishing Limited 2017</t>
  </si>
  <si>
    <t>Singhaputtangkul, Natee</t>
  </si>
  <si>
    <t>1953842250</t>
  </si>
  <si>
    <t>Purpose There are a number of decision-making problems encountered by a building design team. This issue is apparent in assessment of building envelope materials and designs in the early design stage. The purpose of this paper is to develope a decision support tool based on a quality function deployment (QFD) approach integrated with a knowledge management system (KMS) and fuzzy theory to facilitate a building design team to simultaneously mitigate the decision-making problems when assessing the building envelope materials and designs for the first instance. Design/methodology/approach This study engaged a design team comprising three decision makers (DMs) to test the developed decision support tool through a case study of a representative building project. The study employed deductive qualitative data analysis with use of a framework analysis approach to analyze perspectives of the DMs after completing the case study through a semi-structured interview. Findings A mapping diagram derived qualitatively from the framework analysis suggested that the tool can help mitigate the identified decision-making problems as a whole. Originality/value Practical contributions of using the decision support tool include achievement of a more efficient design and construction management, and higher productivity of a project. In terms of academic contributions, this study expands capabilities of a conventional decision support system, KMS, and QFD tool to handle decision-making problems.</t>
  </si>
  <si>
    <t>A decision support tool to mitigate decision-making problems faced by a building design team</t>
  </si>
  <si>
    <t xml:space="preserve"> development , environment , floor area ratio , land management , quality of life , right to the city , technology , transferable of development right , urban strategies</t>
  </si>
  <si>
    <t xml:space="preserve"> Qualitative analysis , Land management , Land management , Case studies , Land use planning , Urban areas , Equivalence , Cities , Case studies , Urban areas , Brazil</t>
  </si>
  <si>
    <t xml:space="preserve"> 379</t>
  </si>
  <si>
    <t>https://search.proquest.com/docview/2254628949?accountid=194833</t>
  </si>
  <si>
    <t>Apr 1, 2017</t>
  </si>
  <si>
    <t xml:space="preserve"> 379-387</t>
  </si>
  <si>
    <t xml:space="preserve"> Apr 1, 2017</t>
  </si>
  <si>
    <t xml:space="preserve"> 10.2495/SDP-V12-N3-379-387</t>
  </si>
  <si>
    <t xml:space="preserve"> © 2017.  Notwithstanding the ProQuest Terms and Conditions, you may use this content in accordance with the associated terms available at https://www.witpress.com/journals/sdp  or in accordance with the terms at https://creativecommons.org/licenses/by/4.0/ (the “License”), if applicable</t>
  </si>
  <si>
    <t>P. ITALO DOS SANTOS GALVÃO</t>
  </si>
  <si>
    <t>2254628949</t>
  </si>
  <si>
    <t>Rethinking the way to distribute goods and services in the view of the Rights of the City and the Transfer of Development Rights requires the analysis of the original premise of equivalency values and rights at Transfer of Development Rights (TDR), as well as how cities that adopt urban plans as rule have reached this role. The right to build through the principle of equivalence values serves as an appropriate guide for the rights to build transacted. That is this equivalence is based on the importance of equalizing the values per square meter between the sending and receiving zones. The main objective of this paper is to demonstrate what parameter values should be considered in the transaction of TDR and how this contributes to the rights of the city. Specifically, this work aims to understand which methods of values should be considered in land management and to demonstrate the impact of inequality in the distribution of goods and services in unplanned urban areas in the face of such a transfer, taking as a case study of city of Natal, Brazil. The methodology follows the qualitative method based through bibliographical documents, legislative revisions and quantitative data from Natal. As a result, problems arise around the differences in values between the prices in urban land management in the various areas of the city. Working with equivalence criteria with TDR is an arduous task for many cities, whether in Brazil and abroad.</t>
  </si>
  <si>
    <t>Between the transfer of development rights and the equivalency values: the case study of Natal, Brazil</t>
  </si>
  <si>
    <t xml:space="preserve"> sustainable modernization of academic campuses , transfer of sustainable technologies and processes</t>
  </si>
  <si>
    <t xml:space="preserve"> Benchmarks , Colleges &amp; universities , Housing , Environmental engineering , Buildings , Environmental engineering , Residential areas , Transformation , Public buildings , Benchmarks , Building design , Preservation , Technology transfer , Modernization , Construction industry , Construction , Case studies , Building codes , Energy , Houses , Construction , Technology , Workshops , Building services , Construction , Public buildings , Sustainable development , Modernization , Sustainable development , Building codes , Sustainable development , Technology transfer , Historic buildings &amp; sites , Historical buildings , Poland</t>
  </si>
  <si>
    <t xml:space="preserve"> 763</t>
  </si>
  <si>
    <t>https://search.proquest.com/docview/2254628104?accountid=194833</t>
  </si>
  <si>
    <t>May 1, 2017</t>
  </si>
  <si>
    <t xml:space="preserve"> 763-771</t>
  </si>
  <si>
    <t xml:space="preserve"> May 1, 2017</t>
  </si>
  <si>
    <t xml:space="preserve"> 10.2495/SDP-V12-N4-763-771</t>
  </si>
  <si>
    <t>RYNSKA, E;KOZMINSKA, U;ONISZK-POPLAWSKA, A;D. SZUBERT-KLINOWSKA;TOFILUK, A</t>
  </si>
  <si>
    <t>2254628104</t>
  </si>
  <si>
    <t>Sustainable development has by now become an element deeply integrated in everyday design. The main difficulty is not the design of a new building but transformation and modernization of existing ones. Warsaw University of Technology (WUT) is one of the oldest universities in Poland, its building dating back to the beginning of the twentieth Century. It is spread over several sites most of which – both the urban layout as well as many buildings – are under the care of historic preservation authorities. This substance should in the future years become one of the basic issues fulfilling Effective Energy Directive – lowering of the energy needs in the construction sector. This procedure is much easier when dealing with new buildings, not those existing and undergoing modernization. In 2015, a Nordic Finance Mechanism project for the nZEB technology transfer from Norway to Poland was awarded to a group of researchers from WUT and NTNU Trodheim. The main aim of the project is implementation of nZEB knowledge in Poland, as well as the preparation of two integrated concept designs for public (University) buildings as exemplary case studies that could act as benchmarks for other public buildings. The transfer of technology is not easy, both due to economic limitations, as well as different technical requirements, which have to correspond with Polish Building Codes. The other issue being that the Integrated Design Process is not very much used in Poland and, therefore, procedures and man- agement of the project will form part of the transferred know-how. The benchmark public buildings belong to WUT – one is a student dormitory, the other houses the Faculty of Building Services, Hydro and Environmental Engineering. Both buildings date back to the 1970s. The outcomes of the project will also include the compilation of a Proceedings Manual dedicated to possible public investors showing an Integrated Road Map, including legal, financial and technical issues – and allowing choosing a best-case scenario. Training workshops are also foreseen within the project – they will take place in different parts of Poland and will start with a ‘train the trainers’ meeting, who in turn will be able to implement knowledge in other regions than just Warsaw. We also hope that we will be able to secure a construction grant – for the modernization of at least one of the chosen buildings.</t>
  </si>
  <si>
    <t>Sustainable interdisciplinary transformation of Warsaw University of technology buildings. Kodnzeb case study</t>
  </si>
  <si>
    <t xml:space="preserve"> EEE , electronic waste , e-waste export , Ghana , recycling , WEEE , environmental and social problems</t>
  </si>
  <si>
    <t xml:space="preserve"> Importation , Case studies , Industrial plants , Electronic devices , Electronic waste , Electronic equipment , Toxic substances , Business law , Electronic waste , Electronics industry wastes , Case studies , Developing countries--LDCs , Developing countries--LDCs , Developing countries--LDCs , Ghana</t>
  </si>
  <si>
    <t xml:space="preserve"> 1050</t>
  </si>
  <si>
    <t>https://search.proquest.com/docview/2254637017?accountid=194833</t>
  </si>
  <si>
    <t>Aug 1, 2017</t>
  </si>
  <si>
    <t xml:space="preserve"> 1050-1060</t>
  </si>
  <si>
    <t xml:space="preserve"> Aug 1, 2017</t>
  </si>
  <si>
    <t xml:space="preserve"> 10.2495/SDP-V12-N6-1050-1060</t>
  </si>
  <si>
    <t>HOELTL, A;Brandtweiner, R;MÜLLER, R</t>
  </si>
  <si>
    <t>2254637017</t>
  </si>
  <si>
    <t>The market for electrical devices still continues to increase all over the world and as a consequence the quantity of waste in the category of electronics rises. A huge proportion of the electronic waste is exported from the industrial countries to developing countries, in order to save costs, and also because of too few recycling plants in industrial countries. The significant environmental and social problem in this context is that the electronic devices are mostly recycled in informal plants. Thereby the burden for the people as well as the environment increases because e-waste includes a lot of toxic substances. The negative impacts are already obvious in countries of importation. This paper will illustrate this on the basis of the case study in Ghana in Africa. The problem is evident, and research, business as well as governments aim to counter this development. The paper will investigate the current approaches employed for solving the e-waste problem with respect to legal options and also regarding voluntary agreements and the provision of information about the actual situation to the consumers.</t>
  </si>
  <si>
    <t>Approach to solving the e-waste problem – case study Ghana</t>
  </si>
  <si>
    <t xml:space="preserve"> Green Deal , energy policy , pro-environmental behaviour , incentives , energy efficiency</t>
  </si>
  <si>
    <t xml:space="preserve"> Housing , Households , Energy efficiency , Greenhouse gases , Clean energy , Green buildings , Energy conservation , Greenhouse gases , Energy policy , Carbon , Greenhouse effect , Environmental impact , Case studies , Buildings , Energy consumption , Power efficiency , Residential energy , Case studies , Greenhouse effect , Households , Energy policy , Environmental impact , Housing , Energy efficiency , Retrofitting , Emissions , Energy policy , Water heating , Greenhouse gases , Energy conservation , Emission control , Energy consumption , United Kingdom--UK</t>
  </si>
  <si>
    <t xml:space="preserve"> 2107</t>
  </si>
  <si>
    <t xml:space="preserve"> 2018-05-21 (Received) , 2018-06-15 (Revised) , 2018-06-19 (Accepted)</t>
  </si>
  <si>
    <t>https://search.proquest.com/docview/2108752118?accountid=194833</t>
  </si>
  <si>
    <t>2018</t>
  </si>
  <si>
    <t xml:space="preserve"> Basel</t>
  </si>
  <si>
    <t xml:space="preserve"> 2018</t>
  </si>
  <si>
    <t xml:space="preserve"> 10.3390/su10062107</t>
  </si>
  <si>
    <t xml:space="preserve"> © 2018. This work is licensed under https://creativecommons.org/licenses/by/4.0/  (the “License”).  Notwithstanding the ProQuest Terms and Conditions, you may use this content in accordance with the terms of the License.</t>
  </si>
  <si>
    <t>Howarth, Candice;Roberts, Ben M</t>
  </si>
  <si>
    <t>2108752118</t>
  </si>
  <si>
    <t>Domestic energy use accounts for more than a quarter of total energy use in the United Kingdom (UK), with space and water heating accounting for almost 80% of this consumption. Energy efficiency is often the simplest and most cost-effective way of reducing energy use, and improving domestic energy efficiency can contribute significantly to reducing the UK’s greenhouse gas (GHG) emissions. A significant proportion of the UK’s energy stock remains inefficient, and over 80% of current housing stock will still be standing in 2050. Therefore, retrofitting existing buildings is fundamental to achieving energy efficiency improvements in the domestic sector. In order to reduce carbon emissions and improve domestic energy efficiency, the UK government launched the Green Deal in 2013 to improve the energy efficiency in buildings in the UK, reduce emissions from homes by 29%, and help meet carbon reduction targets. It aimed to overcome existing perceived barriers to the adoption of energy efficiency measures in the home and enable households and businesses to make energy-saving improvements to their properties, delivering a range of important benefits to the owner/occupier as a result. This paper critically assesses the impact of the Green Deal in shaping pro-environmental behaviours by drawing on two case studies. Lessons learnt from the UK’s Green Deal energy policy are presented, and implications for the UK government’s role in shaping energy policy and pro-environmental behaviours are considered.</t>
  </si>
  <si>
    <t>The Role of the UK Green Deal in Shaping Pro-Environmental Behaviours: Insights from Two Case Studies</t>
  </si>
  <si>
    <t xml:space="preserve"> evacuation drill , technology , vulnerable people , risk communication</t>
  </si>
  <si>
    <t xml:space="preserve"> Global positioning systems--GPS , Qualitative analysis , Risk management , Case studies , Satellite navigation systems , Tsunamis , Technology , Evacuation systems , Tsunamis , Adults , Drills , Risk management , Older people , Evacuation routing , Risk communication , Management , New technology , Evacuation , Case studies , Global positioning systems--GPS , Older people , Older people</t>
  </si>
  <si>
    <t xml:space="preserve"> 2982</t>
  </si>
  <si>
    <t xml:space="preserve"> 2018-07-25 (Received) , 2018-08-18 (Revised) , 2018-08-20 (Accepted)</t>
  </si>
  <si>
    <t>https://search.proquest.com/docview/2108763705?accountid=194833</t>
  </si>
  <si>
    <t xml:space="preserve"> 10.3390/su10092982</t>
  </si>
  <si>
    <t>Sun, Yingying;Yamori, Katsuya</t>
  </si>
  <si>
    <t>2108763705</t>
  </si>
  <si>
    <t>Evacuation drills have been developed as part of many risk management programs. However, very few studies have paid attention to the process of evacuation drills. This study employs action research to examine a tsunami risk management strategy called the single-person drill, and applies new technologies in presenting related outcomes presented as multiscreen movies. The drill targets vulnerable people (i.e., older adults), during which a single evacuee moves to a shelter with the aid of a Global Positioning System (GPS) device. Evacuation routes, destination, and duration were used as parameters in an agent-based evacuation simulation shown on movies. The drill has been conducted 58 times in a coastal community (Okitsu, Kochi Prefecture), and 59 multiscreen movies were produced. An analysis of the effectiveness of the drill and related movies was done by collecting both quantitative and qualitative data. Results showed that, with a total of 163 respondents of a semistructured interview, 70.0% of residents were familiar with the drill, and 22.0% wanted to try it. The drill helped elderly people to improve self-efficacy in tsunami risk management, and generated two-way risk communication between experts and participants. This paper contributes new insights into understanding the importance of technology in tsunami risk management.</t>
  </si>
  <si>
    <t>Risk Management and Technology: Case Studies of Tsunami Evacuation Drills in Japan</t>
  </si>
  <si>
    <t xml:space="preserve"> environmental assessment , uncertainty , effectiveness , governance</t>
  </si>
  <si>
    <t xml:space="preserve"> Environmental assessment , Environmental assessment , Case studies , Uncertainty , Environmental impact , Environmental impact , Decision making , Case studies , Netherlands</t>
  </si>
  <si>
    <t xml:space="preserve"> 2463</t>
  </si>
  <si>
    <t xml:space="preserve"> 2018-06-18 (Received) , 2018-07-02 (Revised) , 2018-07-03 (Accepted)</t>
  </si>
  <si>
    <t>https://search.proquest.com/docview/2108864758?accountid=194833</t>
  </si>
  <si>
    <t>7</t>
  </si>
  <si>
    <t xml:space="preserve"> 10.3390/su10072463</t>
  </si>
  <si>
    <t>Bodde, Maartje;van der Wel, Karin;Driessen, Peter;Wardekker, Arjan;Hens Runhaar</t>
  </si>
  <si>
    <t>2108864758</t>
  </si>
  <si>
    <t>Strategic environmental assessment (SEA) is a widely applied policy tool that aims to aid decision-makers in making informed, higher-quality decisions that minimize negative environmental impacts. However, different types of uncertainties complicate the ex ante assessment of environmental impacts. Literature suggests uncertainties are often not well addressed, resulting in inaccurate and even unreliable SEAs. At the same time, SEA literature offers limited guidance in how to systematically identify and deal with uncertainties. Therefore, in this paper, we present an analytical framework for characterizing and classifying different forms of uncertainty in SEA, and for identifying strategies for dealing with these uncertainties. The framework is based on literature on uncertainties in other subdomains of the environmental sciences. The framework is applied to five case studies of SEAs for spatial planning in The Netherlands in order to illustrate and critically reflect on our framework, and to bridge the gap between theory and practice. Based on these case studies we concluded the following: (1) The framework is useful for identifying uncertainties in SEA in a systematic way; (2) There is a discrepancy between how uncertainties are dealt with in theory and in practice; (3) In practice, uncertainties seem to be dealt with in a rather implicit way. The framework may help dealing with uncertainties more systematically and more proactively; (4) The most successful way of coping with uncertainties seems to be the application of multiple strategies.</t>
  </si>
  <si>
    <t>Strategies for Dealing with Uncertainties in Strategic Environmental Assessment: An Analytical Framework Illustrated with Case Studies from The Netherlands</t>
  </si>
  <si>
    <t xml:space="preserve"> tourist model , Airbnb , Spain , gentrification , tourist bubble , geostatistical analysis</t>
  </si>
  <si>
    <t xml:space="preserve"> Geostatistics , Spatial analysis , Real estate , Case studies , Social impact , Sustainability , Ecotourism , Mass tourism , Tourism , Cities , Globalization , Indicators , Indicators , Sustainability , Economic models , Transformation , Tourism , Urban areas , Globalization , Tourism , Correlation analysis</t>
  </si>
  <si>
    <t xml:space="preserve"> 2933</t>
  </si>
  <si>
    <t xml:space="preserve"> 2018-08-06 (Received) , 2018-08-12 (Revised) , 2018-08-14 (Accepted)</t>
  </si>
  <si>
    <t>https://search.proquest.com/docview/2110055794?accountid=194833</t>
  </si>
  <si>
    <t>8</t>
  </si>
  <si>
    <t xml:space="preserve"> 10.3390/su10082933</t>
  </si>
  <si>
    <t xml:space="preserve"> Airbnb
561599</t>
  </si>
  <si>
    <t>Garcia-Ayllon, Salvador</t>
  </si>
  <si>
    <t>2110055794</t>
  </si>
  <si>
    <t>Globalization and the development of the so-called “collaborative economies” has coincided with an important transformation of mass tourism in the last decades. This phenomenon has been accentuated enormously in many European cities in recent years, generating a new P2P tourist model. The situation is having a strong social impact on the urban transformation of cities, and its characteristics are closely related to real estate speculative movements. In this sense, the analysis of urban transformation can offer interesting conclusions about the sustainability of these new tourist models in large touristic cities. In this article, we will analyse the effect associated with of so-called phenomena of “tourist flats” from the Airbnb portal in the cities of Madrid, Barcelona, and Palma de Mallorca. Through the use of GIS indicators and geostatistic analysis of spatial correlation, the current incidence of this phenomenon in these cities, and possible future scenarios of maintaining the current trend, will be evaluated and discussed. The results obtained show worrying indicators in relation to the economic and social sustainability of the current urban-tourist model created in the city which are linked to gentrification processes.</t>
  </si>
  <si>
    <t>Urban Transformations as an Indicator of Unsustainability in the P2P Mass Tourism Phenomenon: The Airbnb Case in Spain through Three Case Studies</t>
  </si>
  <si>
    <t xml:space="preserve"> company responsibility , complexity theory , corporate social responsibility , high performance work systems , modern working practices , resilience , strategic human resources management , sustainability , sustainability adoption processes</t>
  </si>
  <si>
    <t xml:space="preserve"> Social action , Case studies , Systems theory , Attitudes , Sustainability , Social responsibility , Epistemology , Complexity theory , Complexity theory , Social responsibility , Case studies , System theory , Correlation analysis</t>
  </si>
  <si>
    <t xml:space="preserve"> 82</t>
  </si>
  <si>
    <t>https://search.proquest.com/docview/2254473197?accountid=194833</t>
  </si>
  <si>
    <t>International Journal of Design &amp; Nature and Ecodynamics</t>
  </si>
  <si>
    <t>Jan 1, 2018</t>
  </si>
  <si>
    <t xml:space="preserve"> 82-92</t>
  </si>
  <si>
    <t>1755-7437</t>
  </si>
  <si>
    <t xml:space="preserve"> Jan 1, 2018</t>
  </si>
  <si>
    <t xml:space="preserve"> 10.2495/DNE-V13-N1-82-92</t>
  </si>
  <si>
    <t xml:space="preserve"> © 2018.  Notwithstanding the ProQuest Terms and Conditions, you may use this content in accordance with the associated terms available at https://www.witpress.com/journals/dne  or in accordance with the terms at https://creativecommons.org/licenses/by/4.0/ (the “License”), if applicable</t>
  </si>
  <si>
    <t>Porter, Terry B;Reischer, Randall</t>
  </si>
  <si>
    <t>2254473197</t>
  </si>
  <si>
    <t>Corporate social responsibility (CSR) has become standard practice for many if not most of the business organizations today. Extant CSR research largely assumes positivist, linear, and reductionist epistemologies and frequently invokes a ‘systems theory’ that is unspecified, seemingly taken for granted. The dominance of this conventional approach obscures or conflates significant dynamics that complexity systems theory reveals. This paper develops and compares an emerging complexity theory view of CSR with the more conventional approach. A longitudinal quantitative case study then tests competing hypotheses, permitting an examination of the efficacy of each approach for understanding CSR adoption processes, to our knowledge for the first time. Two longitudinal surveys of employee attitudes were administered during, and one year after, the rollout of an internal CSR initiative in a Welsh civil society organization. Hypothesis testing led to three anomalous results. First, expected linear increases in employee wellbeing did not persist; second, neither expected nor latent attitude constructs were in evidence; and finally, the only attitude items to increase significantly over time were related to tangible social action and interaction, over and above changes in thinking and beliefs. Complexity theory offers alternative explanations of these results, explanations which we propose be developed to provide a more complete understanding of CSR practice and theory.</t>
  </si>
  <si>
    <t>A COMPLEXITY PERSPECTIVE ON CSR AND SUSTAINABILITY: THEORY AND A LONGITUDINAL CASE STUDY</t>
  </si>
  <si>
    <t xml:space="preserve"> BIM 4D , Building Information Modeling , Construction Scheduling , SMEs</t>
  </si>
  <si>
    <t xml:space="preserve"> Scheduling , Construction , Feasibility studies , Case studies , Scheduling , Construction , Digitization , PERT , Construction , Building management systems , Digitization , Building information modeling , Computer simulation , Schedules , Feasibility studies</t>
  </si>
  <si>
    <t xml:space="preserve"> 139</t>
  </si>
  <si>
    <t>https://search.proquest.com/docview/2254614042?accountid=194833</t>
  </si>
  <si>
    <t xml:space="preserve"> 139-150</t>
  </si>
  <si>
    <t xml:space="preserve"> 10.2495/SDP-V13-N1-139-150</t>
  </si>
  <si>
    <t xml:space="preserve"> © 2018.  Notwithstanding the ProQuest Terms and Conditions, you may use this content in accordance with the associated terms available at https://www.witpress.com/journals/sdp  or in accordance with the terms at https://creativecommons.org/licenses/by/4.0/ (the “License”), if applicable</t>
  </si>
  <si>
    <t>Malacarne, Giada;Toller, Giovanni;MARCHER, CARMEN;Riedl, Michael;Matt, Dominik T</t>
  </si>
  <si>
    <t>2254614042</t>
  </si>
  <si>
    <t>Scheduling is one of the driving factors in the success of a construction project and it is a critical step for all team members as it provides guidance to where and when they should perform work. Despite its important role, scheduling is typically based on approximate time schedules, which often lead to delays and extra costs. This is due to the lack of visualizing the real effort before the construction phase starts, as well as the difficulty in managing a large number of uncertain factors using traditional approaches. According to many studies, building information modeling aims at improving the quality of construction scheduling by enabling virtual simulations and by promoting digital working space. In this context, following questions arise: How does BIM support the digitalization of the scheduling process? Which are the benefits and criticisms of applying BIM for construction scheduling in a SME environment? This paper aims at evaluating the role of BIM in the digitalization of the construction scheduling process and its suitability for SMEs companies through a real case study. The paper starts with a state of the art on relevant applications of BIM for construction scheduling. Afterwards, the paper suggests a framework for combining construction scheduling and BIM, considering a case study used to verify the feasibility of the integrated method. Finally, findings from the implementation of the proposed framework are summarized, particularly examining the role of BIM in digitalizing the construction scheduling process, as well as the benefits and criticisms of its applicability to SMEs.</t>
  </si>
  <si>
    <t>INVESTIGATING BENEFITS AND CRITICISMS OF BIM FOR CONSTRUCTION SCHEDULING IN SMES: AN ITALIAN CASE STUDY</t>
  </si>
  <si>
    <t xml:space="preserve"> Indoor environment quality , IEQ , IAQ , TVOC , BREEAM assessment</t>
  </si>
  <si>
    <t xml:space="preserve"> Indoor air quality , Environment models , Volatile organic compounds--VOCs , Indoor environments , Organic compounds , Emissions , Buildings , Emission , Volatile organic compounds--VOCs , Air quality , Air pollution , Organic compounds , Indoor air pollution , Volatile organic compounds--VOCs , Air pollution , Carbon dioxide , Carbon dioxide , Environmental quality , Energy consumption , Office buildings , Environmental quality , Case studies , Environmental quality , Case studies , Indoor environments , Indoor air pollution , Environmental quality , Carbon dioxide , User satisfaction , Buildings , Impact analysis , Volatile organic compounds--VOCs , Air quality , Methods , Emissions , Acoustics</t>
  </si>
  <si>
    <t xml:space="preserve"> 3902</t>
  </si>
  <si>
    <t xml:space="preserve"> 2018-09-25 (Received) , 2018-10-19 (Revised) , 2018-10-19 (Accepted)</t>
  </si>
  <si>
    <t>https://search.proquest.com/docview/2389166371?accountid=194833</t>
  </si>
  <si>
    <t xml:space="preserve"> 2018-10-26</t>
  </si>
  <si>
    <t xml:space="preserve"> 10.3390/su10113902</t>
  </si>
  <si>
    <t xml:space="preserve"> © 2018. This work is licensed under http://creativecommons.org/licenses/by/3.0/  (the “License”).  Notwithstanding the ProQuest Terms and Conditions, you may use this content in accordance with the terms of the License.</t>
  </si>
  <si>
    <t>Piasecki, Michał;Kozicki, Mateusz;Firląg, Szymon;Goljan, Anna;Kostyrko, Krystyna</t>
  </si>
  <si>
    <t>2389166371</t>
  </si>
  <si>
    <t>The article analyzes the impact of measured concentrations of Total Volatile Organic Compounds (TVOC) emissions determined for four BREEAM certified buildings on the Indoor Air Quality Index (IAQ index ) and the overall Indoor Environment Quality index (IEQ index ). The IEQ index indicates the percentage of building users who are satisfied from the indoor environment. In existing IEQ models, currently the concentration of CO 2 is mostly used to evaluate the IAQ index sub-component. Authors point out that it is recommended to use TVOC instead CO 2 at pre-occupant stage where building is mainly polluted by emission from finishing products. The research provides the approach where the component related to the emission of TVOCs is implemented to IEQ model. The first stage of assessment was a test of the volatile organic compounds concentrations in case study buildings. Secondly, the analysis results were assigned into the number of dissatisfied users (PD( IAQ) ) from the theoretical function given by Jokl-Fanger resulting from the Weber-Fechner equation. Finally, the overall IEQ index was calculated. The IEQ approach proposed in this paper is mainly based on a consideration of EN 15251 and scientifically accepted models.</t>
  </si>
  <si>
    <t>The Approach of Including TVOCs Concentration in the Indoor Environmental Quality Model (IEQ)—Case Studies of BREEAM Certified Office Buildings</t>
  </si>
  <si>
    <t xml:space="preserve"> energy efficiency , retrofit luminaire , LED , circular economy , life cycle assessment—LCA</t>
  </si>
  <si>
    <t xml:space="preserve"> Fluorescent lamps , Control systems , Hazardous substances , Electricity distribution , Light emitting diodes , Vision , Labor costs , Plug &amp; play , Lighting , Sustainability , Control systems , Energy , Lamps , Environmental impact , Lighting , Economics , Circularity , Case studies , Vision , Recycling , Sodium , Studies , Light emitting diodes , Environmental impact , Consumption , Lamps , Mineral oils , Retrofitting , Fluorescent lighting , Luminaires , Cost control , Remanufacturing , Luminance distribution , Europe</t>
  </si>
  <si>
    <t xml:space="preserve"> 3674</t>
  </si>
  <si>
    <t xml:space="preserve"> 2018-08-30 (Received) , 2018-10-03 (Revised) , 2018-10-09 (Accepted) , 2018-10-14 (Published)</t>
  </si>
  <si>
    <t>https://search.proquest.com/docview/2430032142?accountid=194833</t>
  </si>
  <si>
    <t xml:space="preserve"> 2018-10-14</t>
  </si>
  <si>
    <t xml:space="preserve"> 10.3390/su10103674</t>
  </si>
  <si>
    <t>Beu, Dorin;Ciugudeanu, Calin;Buzdugan, Mircea</t>
  </si>
  <si>
    <t>2430032142</t>
  </si>
  <si>
    <t>The lighting industry is still a linear economy, despite the extensive use of light-emitting diode (LED) and the ban of incandescent/halogen lamps, claiming to be greener and more human centered. Light-emitting diode has changed radically the whole lighting industry with an increased luminaire efficacy more than four times higher compared with fluorescent lamps and their new opportunities for modern control systems. In the years to come, millions of fluorescent luminaires will become waste and will be replaced by LED luminaires. According to the Cost European Cooperation in Science &amp;amp; Technology Program the next step will be from sustainability to regenerative (enabling social and ecological systems to maintain a healthy state and to evolve) and to get there, circular economy is essential. In order to reduce even further the carbon footprint, the retrofit of existing luminaires and additional modern control systems should be the solution. Circular economy aspects for the lighting area were identified using the university adopted lighting retrofit solutions as case studies. For an LED retrofitted recessed luminaire 4 × T8 18 W studies showed a major installed power reduction, a good lighting distribution, but also revealed some problems: the retrofit luminaire has no certification, necessity of qualified personnel, high labor costs, etc. A major issue is the fact that luminaire design did not take into consideration circular economy aspects like the possibility of future retrofit solutions. It is important that from now on a different approach should be foreseen for the LED luminaire design. There is a section about vision, which plays an important role in preparing new luminaire generations with circular economy in mind.</t>
  </si>
  <si>
    <t>Circular Economy Aspects Regarding LED Lighting Retrofit—from Case Studies to Vision</t>
  </si>
  <si>
    <t xml:space="preserve"> urban sprawling , heritage management , free data , geographic information system (GIS) , satellite images</t>
  </si>
  <si>
    <t xml:space="preserve"> Population , Urbanization , Public health , Culture , Photographs , Trends , Urban planning , Public health , Climatology , Satellite imagery , Image detection , Urban areas , Cultural resources , Urban development , Statistical analysis , Urban sprawl , Culture , Case studies , Remote sensing , Urbanization , Historic sites , Urban development , Climatology , Environmental impact , Hydrology , Sustainable development , Geographic information systems , Sustainable development , Historic buildings &amp; sites , Sustainable development , Geographic information systems , Urban areas , Archaeology , Public health , Sustainable development , Urbanization , Hydrology , Urbanization , Cultural heritage , Hydrology , Italy , Egypt , United States--US</t>
  </si>
  <si>
    <t xml:space="preserve"> 2019-02-01 (Received) , 2019-03-14 (Revised) , 2019-03-27 (Accepted)</t>
  </si>
  <si>
    <t>https://search.proquest.com/docview/2323929349?accountid=194833</t>
  </si>
  <si>
    <t>Jan 2019</t>
  </si>
  <si>
    <t xml:space="preserve"> Jan 2019</t>
  </si>
  <si>
    <t xml:space="preserve"> 2019-04-09</t>
  </si>
  <si>
    <t xml:space="preserve"> 10.3390/su11072110</t>
  </si>
  <si>
    <t xml:space="preserve"> © 2019. This work is licensed under https://creativecommons.org/licenses/by/4.0/  (the “License”).  Notwithstanding the ProQuest Terms and Conditions, you may use this content in accordance with the terms of the License.</t>
  </si>
  <si>
    <t>Elfadaly, Abdelaziz;Lasaponara, Rosa</t>
  </si>
  <si>
    <t>2323929349</t>
  </si>
  <si>
    <t>Later, in the 1990s–2000s, the interest in global assessment of urbanization and its effects pushed the use of medium to coarse resolution [13]. [...]additional scientific themes such as climatology [14], hydrology [15], ecology [16], and public health [17] highlighted the importance of using satellite in a global perspective to estimate the impacts of urban expansion on environmental systems, and human health and well-being. Cultural properties are particularly exposed to the negative effects of urban sprawl, considered as one of the main threats to cultural heritage; see, for example, References [1,2] (https://whc.unesco.org/en/factors/ and http://www.unesco.org/new/en/culture/themes/culture-and-development/culture-for-sustainable-urban-development/). [...]the 2030 Agenda’s 17 Sustainable Development Goals, SDG 11, on sustainable cities makes it clear that culture has an essential role to play in realizing sustainable urban development, particularly through strengthened efforts to protect and safeguard the world’s cultural and natural heritage” (http://www.unesco.org/new/en/culture/themes/culture-and-development/culture-for-sustainable-urban-development/). [...]the global analysis, conducted using the spatial autocorrelation statistic, quantified the impact of the change on the whole area; thus, from the variation over time, we obtained information on the compactness/randomness of the urban layer as a general global indicator. [...]the local analyses allowed us to assess, for example, if sprawl was due to augmented urban size or decreased urban compactness, and this can allow a practical implementation of policy and decision processes addressed to a sustainable urban development. [...]results from our investigations highlighted that both local and global indices were suitable for both case studies selected, as one was representative of diverse urban small towns, as in the case of the Italian case study, and one was representative of big cities, as in the case of the Egyptian area.</t>
  </si>
  <si>
    <t>On the Use of Satellite Imagery and GIS Tools to Detect and Characterize the Urbanization around Heritage Sites: The Case Studies of the Catacombs of Mustafa Kamel in Alexandria, Egypt and the Aragonese Castle in Baia, Italy</t>
  </si>
  <si>
    <t xml:space="preserve"> shrinking cities , environmental planning , territorial sustainability , analytic hierarchy process , decision-support systems</t>
  </si>
  <si>
    <t xml:space="preserve"> Climate change , Population , Deprived urban areas , Consortia , Shrinkage , Sustainability , Cities , Rural areas , Greenhouse gases , Emigration , Climate change , Sustainability , Economic models , Greenhouse gases , Tourism , Urban areas , Aging , Greenhouse effect , Urban areas , Regional development , Decision support systems , Growth models , Case studies , Problems , Rural areas , Greenhouse effect , Regional planning , Decision making , Sustainability , Regional planning , Population decline , Greenhouse gases , Population decline , Spain</t>
  </si>
  <si>
    <t xml:space="preserve"> 2019-08-30 (Received) , 2019-09-24 (Revised) , 2019-10-01 (Accepted)</t>
  </si>
  <si>
    <t>https://search.proquest.com/docview/2329604363?accountid=194833</t>
  </si>
  <si>
    <t>16</t>
  </si>
  <si>
    <t>International Journal of Environmental Research and Public Health</t>
  </si>
  <si>
    <t>19</t>
  </si>
  <si>
    <t>1661-7827</t>
  </si>
  <si>
    <t xml:space="preserve"> 2019-10-03</t>
  </si>
  <si>
    <t xml:space="preserve"> 10.3390/ijerph16193727</t>
  </si>
  <si>
    <t>Campos-Sánchez, Francisco Sergio;Reinoso-Bellido, Rafael;Abarca-Álvarez, Francisco Javier</t>
  </si>
  <si>
    <t>2329604363</t>
  </si>
  <si>
    <t>Introduction The Shrinking Cities International Research Network (SCiRN)—a worldwide research consortium of scholars and experts from various institutions (30 members from 14 countries) pursuing research on shrinking cities in a global context to advance international understanding about population decrease and urban decline as well as causes, manifestations, and effectiveness of policies and planning initiatives so stave off decline—, agreed in 2004 that the term ‘shrinking city’ (i.e., declining cities) refers to a global phenomenon by which, since the middle of the last century, several hundred cities and urban areas (&amp;gt; 10,000 inhabitants—in 370 cities with more than 100,000 residents—) have been losing population, while undergoing major economic transformations, evidencing the decline of their structural growth models. In Asia the reasons for shrinkage had/have more to do with the population ageing, exodus from rural areas to large metropolises, property speculation or economic inequality (e.g., in Japan, and in the near future in China). Since the 1970s, in North America these problems are based on suburban expansion and deterioration without regional planning perspectives, or on national economic restructuring. To this is added the current transition of the European Union (EU) towards an economy free of greenhouse gases and the compliance with the Paris Agreement against the climate change, which lead to the closure of all non-competitive thermal and coal production plants by 2030. The aim of this work is to explore successful city cases against urban decline using a decision support system to prioritize lessons learned in terms of sustainability, what is done regarding a specific case study.</t>
  </si>
  <si>
    <t>Sustainable Environmental Strategies for Shrinking Cities Based on Processing Successful Case Studies Facing Decline Using a Decision-Support System</t>
  </si>
  <si>
    <t xml:space="preserve"> food waste reduction , saving food , social business , research case study , sustainable entrepreneurship</t>
  </si>
  <si>
    <t xml:space="preserve"> Motivation , Data exchange , Consumption , Cooperation , Donations , Entrepreneurship , Business , Sustainability , Food waste , Food processing , Food waste , Supply chains , Case studies , Marketing , Food , Case studies , Food programs , Consumers , Society , Sustainability , Profits , Supermarkets , Fruits , Entrepreneurs , Food , Qualitative research , Business models , Supply chains , Nonprofit organizations , Portugal , Austria , Germany</t>
  </si>
  <si>
    <t xml:space="preserve"> 5101</t>
  </si>
  <si>
    <t xml:space="preserve"> 2019-06-30 (Received) , 2019-09-12 (Revised) , 2019-09-15 (Accepted)</t>
  </si>
  <si>
    <t>https://search.proquest.com/docview/2398154895?accountid=194833</t>
  </si>
  <si>
    <t>18</t>
  </si>
  <si>
    <t xml:space="preserve"> 2019-09-18</t>
  </si>
  <si>
    <t xml:space="preserve"> 10.3390/su11185101</t>
  </si>
  <si>
    <t xml:space="preserve"> © 2019. This work is licensed under http://creativecommons.org/licenses/by/3.0/  (the “License”).  Notwithstanding the ProQuest Terms and Conditions, you may use this content in accordance with the terms of the License.</t>
  </si>
  <si>
    <t>Sedlmeier, Regina;Rombach, Meike;Bitsch, Vera</t>
  </si>
  <si>
    <t>2398154895</t>
  </si>
  <si>
    <t>Initiatives of the European Union in the context of food waste running governmental and nonprofit campaigns strive to reach waste reduction goals. The study investigated entrepreneurial business models in the arena of food waste in Germany with a multiple case study research approach. Business entrepreneurs seek to reduce waste through its monetarization. After the initial identification of close to all current entrepreneurial businesses, ten entrepreneurs in retail, processing, and food service were interviewed to determine barriers and challenges to the models’ success and analyze their motivation to start these businesses. The most important barriers constituted logistical problems regarding supply as well as marketing; and the need for close collaboration with suppliers constituted another important challenge. Their motivations combine sustainability-oriented goals with a profit goal. To scale up, an increase in collaboration and data exchange is needed across the supply chain.</t>
  </si>
  <si>
    <t>Making Food Rescue Your Business: Case Studies in Germany</t>
  </si>
  <si>
    <t xml:space="preserve"> Sustainability , Wine sector , Constellation value , Values chain</t>
  </si>
  <si>
    <t xml:space="preserve"> Wine , Conversion , Competitive advantage , Case studies , Sustainability , Knowledge , Sustainability , Profits , Impact analysis , Business , Economic impact , Sustainability , Economic models , Costs , Economic impact , Profitability , Competition , Italy</t>
  </si>
  <si>
    <t xml:space="preserve"> 1321</t>
  </si>
  <si>
    <t xml:space="preserve"> 2019-03-29 (Received) , 2019-07-15 (Revised) , 2019-07-17 (Accepted)</t>
  </si>
  <si>
    <t>https://search.proquest.com/docview/2395227080?accountid=194833</t>
  </si>
  <si>
    <t>122</t>
  </si>
  <si>
    <t>British Food Journal</t>
  </si>
  <si>
    <t xml:space="preserve"> 1321-1340</t>
  </si>
  <si>
    <t>0007-070X</t>
  </si>
  <si>
    <t xml:space="preserve"> 10.1108/BFJ-03-2019-0209</t>
  </si>
  <si>
    <t>Melchior Gromis di Trana;Bava, Fabrizio;Pisoni, Pietro</t>
  </si>
  <si>
    <t>2395227080</t>
  </si>
  <si>
    <t>Purpose The purpose of this paper is to investigate the economic impact of a shift toward a more sustainable model in the wine industry. In particular it aims to identify the business activities which are more involved in this process under an economic perspective, as well as the strategies applied to guarantee profits. Design/methodology/approach This research is based on a single case study: Casa E. di Mirafiore e Fontanafredda. It is one of the main wine producers in Italy as well as one of the main drivers for the diffusion of a sustainable culture in the region. Findings The company value chain in the short time is negatively influenced by these changes, but at the same time they are strategic investments able to provide new opportunities for sales and cost reductions. Research limitations/implications The work uses a sole case study approach. As theoretical implications the study highlights how the “green shift” may be supported under an economic perspective. And it also shows the need to extend the evaluation over the sole company. Practical implications This research reduces an information gap concerning the economic effect produced by a sustainable conversion. It may inspire other companies to perform this evolution. Originality/value The research explores how Fontanafredda performed a conversion of its business model toward sustainability. This analysis is performed on the value chain but also over it.</t>
  </si>
  <si>
    <t>A sustainable value generator in the Italian wine industry</t>
  </si>
  <si>
    <t xml:space="preserve"> renewable energy , space industry , RETScreen</t>
  </si>
  <si>
    <t xml:space="preserve"> Aeronautics , Energy management , Software , Financial analysis , Power plants , Clean technology , Wind speed , Regulators , Energy efficiency , Earth , Life cycle analysis , Emission analysis , Clean energy , Irradiance , Hydrologic data , Maximization , Renewable energy , Life cycle analysis , Power plants , Satellites , Irradiance , Climate change , Emissions control , Power plants , Power plants , Computer programs , Case studies , Renewable energy , Earth observations (from space) , Viability , Life cycles , Moon , Numerical analysis , Wind speed , Optimization , Sustainable development , Sustainable development , Numerical analysis , Satellites , Sustainable development , Satellite observation , Climatic conditions , Alternative energy sources , Sustainable development , Satellites , Parameters , Software , Emission control</t>
  </si>
  <si>
    <t xml:space="preserve"> 2062</t>
  </si>
  <si>
    <t xml:space="preserve"> 2020-02-09 (Received) , 2020-03-05 (Revised) , 2020-03-05 (Accepted)</t>
  </si>
  <si>
    <t>https://search.proquest.com/docview/2376093322?accountid=194833</t>
  </si>
  <si>
    <t>2020</t>
  </si>
  <si>
    <t xml:space="preserve"> 2020</t>
  </si>
  <si>
    <t xml:space="preserve"> 2020-03-07</t>
  </si>
  <si>
    <t xml:space="preserve"> 10.3390/su12052062</t>
  </si>
  <si>
    <t xml:space="preserve"> © 2020. This work is licensed under http://creativecommons.org/licenses/by/3.0/  (the “License”).  Notwithstanding the ProQuest Terms and Conditions, you may use this content in accordance with the terms of the License.</t>
  </si>
  <si>
    <t xml:space="preserve"> National Aeronautics &amp; Space Administration--NASA
927110</t>
  </si>
  <si>
    <t>Argentiero, Mariarosa;Falcone, Pasquale Marcello</t>
  </si>
  <si>
    <t>2376093322</t>
  </si>
  <si>
    <t>This paper is based on a novel approach towards clean energy production, i.e., space innovative applications toward sustainable development. Specifically, the role of Earth observation (EO) satellites in maximizing renewable energy production is considered to show the enormous potential in exploiting sustainable energy generation plants when the Earth is mapped by satellites to provide some peculiar parameters (e.g., solar irradiance, wind speed, precipitation, climate conditions, geothermal data). In this framework, RETScreen clean energy management software can be used for numerical analysis, such as energy generation and efficiency, prices, emission reductions, financial viability and hazard of various types of renewable-energy and energy-efficient technologies (RETs), based on a large database of satellite parameters. This simplifies initial assessments and provides streamlined processes that enable funders, architects, designers, regulators, etc. to make decisions on future clean energy initiatives. After describing the logic of life cycle analysis of RETScreen, two case studies (Mexicali and Toronto) on multiple technologies power plant are analyzed. The different results obtained, when projecting the two scenarios, showed how the software could be useful in the pre-feasibility phase to discriminate the type of installation not efficient for the selected location or not convenient in terms of internal rate of return (IRR) on equity.</t>
  </si>
  <si>
    <t>The Role of Earth Observation Satellites in Maximizing Renewable Energy Production: Case Studies Analysis for Renewable Power Plants</t>
  </si>
  <si>
    <t xml:space="preserve"> design-bid-build , design-build , green building , lean , optimization , project</t>
  </si>
  <si>
    <t xml:space="preserve"> Green development , Standards , Sustainability , Project design , Researchers , Sustainability , Green buildings , Project engineering , Human influences , Building design , Case studies , Design analysis , Construction , Research methodology , Case studies , Project management , Optimization , Construction , Building design , Green buildings , Planning , Project management , Sustainability , International standardization , Sustainable development , Literature reviews , Design optimization , Qualitative research , Green buildings , Schedules , Construction standards , United States--US</t>
  </si>
  <si>
    <t xml:space="preserve"> 2276</t>
  </si>
  <si>
    <t xml:space="preserve"> 2020-01-28 (Received) , 2020-03-02 (Revised) , 2020-03-12 (Accepted)</t>
  </si>
  <si>
    <t>https://search.proquest.com/docview/2378631134?accountid=194833</t>
  </si>
  <si>
    <t xml:space="preserve"> 2020-03-14</t>
  </si>
  <si>
    <t xml:space="preserve"> 10.3390/su12062276</t>
  </si>
  <si>
    <t xml:space="preserve"> European Union
926110
928120</t>
  </si>
  <si>
    <t>Orsi, Alessandro;Guillén-Guillamón, Ignacio;Pellicer, Eugenio</t>
  </si>
  <si>
    <t>2378631134</t>
  </si>
  <si>
    <t>Green buildings have recently become a key aspect of the construction field and bring along a renovation of the whole industry chain. Such changes introduce new challenges for all subjects involved, and designers are also affected by such issues, especially for the development of projects based on international green building standards. Within this scope, project management plays a key role in the optimization of the design phase. This research analyzes the design process of international projects from the project management perspective through a multiple case study approach, considering the sustainability-related tasks that negatively affect the project design development under two types of contractual approaches: Design-Build and Design-Bid-Build. It aims to identify whether the Design-Build or Design-Bid-Build process is the best solution for developing green building projects. Two case studies in Italy and two case studies in Spain are analyzed, and the effects of the project management issues are evaluated under three different points of view: Time, cost, and level of sustainability of the building. A poorly planned process for the achievement of the various green building features of the project can impact the project schedule and the budget, whereas, a poorly managed project could also negatively impact its green building features. Finally, this research also highlights the positive relationship between process integration and green building design development.</t>
  </si>
  <si>
    <t>Optimization of Green Building Design Processes: Case Studies within the European Union</t>
  </si>
  <si>
    <t xml:space="preserve"> weak sustainability , strong sustainability , multi-criteria analysis , NAIADE , rural land use planning , forestry</t>
  </si>
  <si>
    <t xml:space="preserve"> Agriculture , Thresholds , Forestry , Case studies , Consumption , Forestry , Land use management , Rural areas , Multiple criterion , Values , Economic activity , Natural resources , Rural land use , Sustainability , Biodiversity , Sustainability , Land use , Sustainable development , Economic analysis , Forestry , Rural areas , Sustainable development , Land use planning , Ecosystems , Land use planning</t>
  </si>
  <si>
    <t xml:space="preserve"> 2422</t>
  </si>
  <si>
    <t xml:space="preserve"> 2020-02-06 (Received) , 2020-03-11 (Revised) , 2020-03-17 (Accepted)</t>
  </si>
  <si>
    <t>https://search.proquest.com/docview/2383533016?accountid=194833</t>
  </si>
  <si>
    <t xml:space="preserve"> 2020-03-19</t>
  </si>
  <si>
    <t xml:space="preserve"> 10.3390/su12062422</t>
  </si>
  <si>
    <t>Barinaga-Rementeria, Itziar;Etxano, Iker</t>
  </si>
  <si>
    <t>2383533016</t>
  </si>
  <si>
    <t>This paper addresses the debate regarding weak versus strong sustainability in the field of rural land use planning. Both concepts correspond to opposing paradigms on sustainability and both their fundamentals of economic roots and comparative analyses from a theoretical point of view enjoy a contrasting trajectory. However, their inclusion in land use planning has been an issue not sufficiently studied despite their relevance in the field of local development and sustainability. The aim of this study is to shed light on this gap by exploring the assessment of the degree of sustainability in rural land use planning. To this end, two case studies involving forestry in the Basque Country (Spain) have been analyzed based on a multi-criteria analysis technique. As a result, we have observed the importance of setting thresholds in the valuations of the criteria, as well as the effect of varying such thresholds above the compensability degree.</t>
  </si>
  <si>
    <t>Weak or Strong Sustainability in Rural Land Use Planning? Assessing Two Case Studies through Multi-Criteria Analysis</t>
  </si>
  <si>
    <t xml:space="preserve"> LSP Lifecycle Model , Industry 4.0 , Quality Function Deployment , Best-Worst Method</t>
  </si>
  <si>
    <t xml:space="preserve"> Customers , Corporate profits , Case studies , Manufacturing , Fuzzy sets , Cooperation , Internet of Things , Literature reviews , Logistics , Life cycle analysis , Automation , Logistics , Quality function deployment , Information technology , Supply chains , Customer services , Market shares , Sales forecasting , Fuzzy logic , Customer satisfaction , Thailand</t>
  </si>
  <si>
    <t xml:space="preserve"> 2394</t>
  </si>
  <si>
    <t xml:space="preserve"> 2020-02-13 (Received) , 2020-03-12 (Revised) , 2020-03-13 (Accepted)</t>
  </si>
  <si>
    <t>https://search.proquest.com/docview/2383533949?accountid=194833</t>
  </si>
  <si>
    <t xml:space="preserve"> 10.3390/su12062394</t>
  </si>
  <si>
    <t>Tiwong, Sunida;Ramingwong, Sakgasem;Tippayawong, Korrakot Yaibuathet</t>
  </si>
  <si>
    <t>2383533949</t>
  </si>
  <si>
    <t>Improving service logistics is crucial in order to reciprocate customer needs. The paper aims to validate the Logistics Service Provider (LSP) Lifecycle Model for re-designing logistics service in three LSP case studies in Thailand. The lifecycle-stage evaluation was adapted to identify the current status in its lifecycle. Afterward, logistics service strategies were implemented according to the voice of the customer by Quality Function Deployment (QFD). The study combined the Logistics Service Provider (LSP) Lifecycle Model with the application of Industry 4.0 (I4.0) to improve service logistics. Case studies showed the implementation of the service logistics strategies with the feasibility solution of Industry 4.0.</t>
  </si>
  <si>
    <t>On LSP Lifecycle Model to Re-design Logistics Service: Case Studies of Thai LSPs</t>
  </si>
  <si>
    <t xml:space="preserve"> railway infrastructure , asset management , decision support system , predictive maintenance , data analytics , artificial intelligence</t>
  </si>
  <si>
    <t xml:space="preserve"> Decision support systems , Management , Case studies , Decision support systems , Artificial intelligence , Track circuits , Decision making , Sustainability , Data collection , Artificial intelligence , Machine learning , Asset management , Simulation , Management , Interfaces , Learning algorithms , Circuits</t>
  </si>
  <si>
    <t xml:space="preserve"> 2544</t>
  </si>
  <si>
    <t xml:space="preserve"> 2020-02-02 (Received) , 2020-03-20 (Revised) , 2020-03-21 (Accepted)</t>
  </si>
  <si>
    <t>https://search.proquest.com/docview/2383883173?accountid=194833</t>
  </si>
  <si>
    <t xml:space="preserve"> 2020-03-24</t>
  </si>
  <si>
    <t xml:space="preserve"> 10.3390/su12062544</t>
  </si>
  <si>
    <t>Consilvio, Alice;Solís-Hernández, José;Jiménez-Redondo, Noemi;Sanetti, Paolo;Papa, Federico;Mingolarra-Garaizar, Iñigo</t>
  </si>
  <si>
    <t>2383883173</t>
  </si>
  <si>
    <t>The objective of this study is to show the applicability of machine learning and simulative approaches to the development of decision support systems for railway asset management. These techniques are applied within the generic framework developed and tested within the In2Smart project. The framework is composed by different building blocks, in order to show the complete process from data collection and knowledge extraction to the real-world decisions. The application of the framework to two different real-world case studies is described: the first case study deals with strategic earthworks asset management, while the second case study considers the tactical and operational planning of track circuits’ maintenance. Although different methodologies are applied and different planning levels are considered, both the case studies follow the same general framework, demonstrating the generality of the approach. The potentiality of combining machine learning techniques with simulative approaches to replicate real processes is shown, evaluating the key performance indicators employed within the considered asset management process. Finally, the results of the validation are reported as well as the developed human–machine interfaces for output visualization.</t>
  </si>
  <si>
    <t>On Applying Machine Learning and Simulative Approaches to Railway Asset Management: The Earthworks and Track Circuits Case Studies</t>
  </si>
  <si>
    <t xml:space="preserve"> environmental flow , improved algorithm , reservoir optimal operation , invasive weed optimization , convergence</t>
  </si>
  <si>
    <t xml:space="preserve"> River basins , Algorithms , Flow , Runoff , Optimization techniques , River basins , Rivers , Hydroelectric plants , Hydrology , Runoff , Environmental impact , Runoff , Modules , Convergence , Case studies , Cascade flow , Electric power generation , Reservoir operation , Computer programs , Dynamic programming , Problems , Reservoir operation , Convergence , Optimization , Optimization , Algorithms , Algorithms , Runoff , Linear programming , Methods , Integrated software , Renewable resources , Optimization algorithms , River basins , Environmental testing , Hydraulics , Software development</t>
  </si>
  <si>
    <t xml:space="preserve"> 4064</t>
  </si>
  <si>
    <t xml:space="preserve"> 2020-04-23 (Received) , 2020-05-12 (Revised) , 2020-05-13 (Accepted)</t>
  </si>
  <si>
    <t>https://search.proquest.com/docview/2404540459?accountid=194833</t>
  </si>
  <si>
    <t xml:space="preserve"> 2020-05-15</t>
  </si>
  <si>
    <t xml:space="preserve"> 10.3390/su12104064</t>
  </si>
  <si>
    <t>Wu, Chengjun;Fang, Guohua;Liao, Tao;Huang, Xianfeng;Qu, Bo</t>
  </si>
  <si>
    <t>2404540459</t>
  </si>
  <si>
    <t>Reservoir optimal operation considering aquatic ecological protection is a hot topic in current research. This paper proposes an improved minimum monthly average runoff method (IMMR) for calculating environmental flow and an improved invasive weed optimization algorithm (IIWO) for optimizing complex problems. An integrated software consists of three modules, which is developed in this paper, i.e., IIWO convergence test module, environmental flow calculation module, and cascade reservoir operation module. Three test functions are included in the IIWO convergence test module. The minimum monthly average runoff method (MMR), IMMR, Tennant Method, Q90, and Q95 are included in the environmental flow calculation module. The IIWO and invasive weed optimization algorithm (IWO) are included in the cascade reservoir operation module. Wujiang River Basin in China is studied as a case in this paper. The results show that the environmental flow of cascade reservoir calculated by IMMR is 1871 m 3 /s, the maximum and the minimum are calculated by T-O and T-M, respectively. The power generation of cascade reservoir calculated by IWO is less than IIWO. The conclusions that IIWO has better convergence than IWO in solving cascade reservoir model, and the water volume of environmental flow has no obvious influence on cascade reservoir operation are drawn.</t>
  </si>
  <si>
    <t>Integrated Software Development and Case Studies for Optimal Operation of Cascade Reservoir within the Environmental Flow Constraints</t>
  </si>
  <si>
    <t xml:space="preserve"> blue economy , ocean governance , international development , local communities , coastal management , ocean sustainability</t>
  </si>
  <si>
    <t xml:space="preserve"> Community relations , Fisheries , Poverty , Coastal zone management , Biodiversity , Questionnaires , Public policy , Community , Coastal management , Freshwater resources , Ecosystems , Tourism , Economic impact , Climate change , Environmental impact , Case studies , Economics , Oceans , Case studies , Poverty , Environmental management , Greenhouse gases , Councils , Coastal zone management , Impact analysis , Local communities , Sustainable development , Economic impact , Environmental economics , Samoa , Vietnam , China</t>
  </si>
  <si>
    <t xml:space="preserve"> 4654</t>
  </si>
  <si>
    <t xml:space="preserve"> 2020-03-26 (Received) , 2020-05-27 (Revised) , 2020-05-29 (Accepted) , 2020-06-06 (Published)</t>
  </si>
  <si>
    <t>https://search.proquest.com/docview/2411432025?accountid=194833</t>
  </si>
  <si>
    <t xml:space="preserve"> 2020-06-06</t>
  </si>
  <si>
    <t xml:space="preserve"> 10.3390/su12114654</t>
  </si>
  <si>
    <t xml:space="preserve"> United Nations Development Programme
928120</t>
  </si>
  <si>
    <t>Chen, Sulan;De Bruyne, Charlotte;Bollempalli, Manasa</t>
  </si>
  <si>
    <t>2411432025</t>
  </si>
  <si>
    <t>The objective of this paper is to examine how local practices of blue economy succeed in addressing the poverty–environment nexus in coastal communities. While many disciplines touch upon the concept of blue economy, little literature exists on how a sustainable blue economy approach can help bridge poverty–environment challenges, particularly at the community level. To illustrate this, we present three case studies of blue economy practices initiated and implemented by coastal communities in China, Samoa, and Vietnam. The outcomes from each case study are examined based on both their environmental and socio-economic impact. Lessons learned include the significant role of science and technology in innovating solutions, the crucial impact of community leaders in encouraging and amplifying both local needs and solutions, continuous advocacy, fulfilling the very important need for communities to witness tangible benefits of project implementation, and last but not least the availability of resources and know-how resulting from multi-stakeholder partnerships including local governing councils, NGOs, and community members. Local communities have an unrecognized potential for adaptation and innovation and that more proactive public policies are required to achieve environmental and poverty reduction objectives simultaneously.</t>
  </si>
  <si>
    <t>Blue Economy: Community Case Studies Addressing the Poverty–Environment Nexus in Ocean and Coastal Management</t>
  </si>
  <si>
    <t xml:space="preserve"> compensation , Ethiopia , expropriation , participation , support</t>
  </si>
  <si>
    <t xml:space="preserve"> Democracy , Private property , Externalities , Expropriation , Compensation , Property rights , Urban areas , Data collection , Urban areas , Agriculture , Farmers , Data collection , Compensation , Case studies , Land tenure , Community involvement , Economic development , Research methods , Data collection , Community participation , Farming , Rural areas , Urban areas , Infrastructure , Utilization , Human rights , Households , Compensation , Ethiopia</t>
  </si>
  <si>
    <t xml:space="preserve"> 4794</t>
  </si>
  <si>
    <t xml:space="preserve"> 2020-04-06 (Received) , 2020-05-28 (Revised) , 2020-06-09 (Accepted) , 2020-06-11 (Published)</t>
  </si>
  <si>
    <t>https://search.proquest.com/docview/2413305467?accountid=194833</t>
  </si>
  <si>
    <t xml:space="preserve"> 2020-06-11</t>
  </si>
  <si>
    <t xml:space="preserve"> 10.3390/su12114794</t>
  </si>
  <si>
    <t>Sayeh Kassaw Agegnehu;Mansberger, Reinfried</t>
  </si>
  <si>
    <t>2413305467</t>
  </si>
  <si>
    <t>In this study the involvement of the community during expropriation and the utilization of the compensation money of the expropriated farmers are investigated taking Bahir Dar and Debre Markos peri-urban areas as case studies. Survey research methods were applied for data collection. The data were analyzed by means of descriptive statistics. According to the results, there is high land tenure transformation in both study areas. Even though the majority of the expropriated farmers got compensation payments, most farmers did not use their compensation money to found alternative income generating businesses. Just payment of compensation shall not be an end by itself. Technical and administrative supports for farmers are essential for the proper utilization of the compensation money. Communities affected by expropriation should participate effectively in the processes of expropriation and compensation in order to reduce the externalities of the process. For this to happen, the public authorities should prepare open public consultation meetings prior to expropriation and must exercise smart democracy during the whole period of the process.</t>
  </si>
  <si>
    <t>Community Involvement and Compensation Money Utilization in Ethiopia: Case Studies from Bahir Dar and Debre Markos Peri-Urban Areas</t>
  </si>
  <si>
    <t xml:space="preserve"> climate change adaptation , climate risk , socio-economic assessment , urban resilience</t>
  </si>
  <si>
    <t xml:space="preserve"> Climate change , Accuracy , Case studies , Methodology , Rainfall , Resilience , Economic development , Rainfall , Context , Climate change , Adaptation , Methods , Costs , Weather , Urban areas , Adaptation , Decision making , Urban areas , Jargon , Climate change , Solid phases , Cities , Rainfall , Case studies , Urban areas</t>
  </si>
  <si>
    <t xml:space="preserve"> 4807</t>
  </si>
  <si>
    <t xml:space="preserve"> 2020-05-22 (Received) , 2020-05-26 (Revised) , 2020-06-08 (Accepted) , 2020-06-12 (Published)</t>
  </si>
  <si>
    <t>https://search.proquest.com/docview/2413847895?accountid=194833</t>
  </si>
  <si>
    <t xml:space="preserve"> 2020-06-12</t>
  </si>
  <si>
    <t xml:space="preserve"> 10.3390/su12124807</t>
  </si>
  <si>
    <t>Guerrero-Hidalga, María;Martínez-Gomariz, Eduardo;Evans, Barry;Webber, James;Termes-Rifé, Montserrat;Russo, Beniamino;Locatelli, Luca</t>
  </si>
  <si>
    <t>2413847895</t>
  </si>
  <si>
    <t>In the current context of fast innovation in the field of urban resilience against extreme weather events, it is becoming more challenging for decision-makers to recognize the most beneficial adaptation measures for their cities. Detailed assessment of multiple measures is resource-consuming and requires specific expertise, which is not always available. To tackle these issues, in the context of the H2020 project RESCCUE (RESilience to cope with Climate Change in Urban arEas), a methodology to effectively prioritize adaptation measures against extreme rainfall-related hazards in urban areas has been developed. It follows a multi-phase structure to progressively narrow down the list of potential measures. It begins using less resource-intensive techniques, to finally focus on the in-depth analysis on a narrower selection of measures. It involves evaluation of risks, costs, and welfare impacts, with strong focus on stakeholders’ participation through the entire process. The methodology is adaptable to different contexts and objectives and has been tested in two case studies across Europe, namely Barcelona and Bristol.</t>
  </si>
  <si>
    <t>Methodology to Prioritize Climate Adaptation Measures in Urban Areas. Barcelona and Bristol Case Studies</t>
  </si>
  <si>
    <t xml:space="preserve"> policy cycle analysis , policy implementation , private sector involvement , sponge city program , effectiveness , sustainability</t>
  </si>
  <si>
    <t xml:space="preserve"> Motivation , Local government , Case studies , Problems , Sustainability , Subsidies , Water policy , Private sector , Water depth , Researchers , Federal government , Sustainability , Local government , Politics , Water policy , Project engineering , Feedback , Cities , Water policy , Funding , Project feasibility , Investments , Local government , China</t>
  </si>
  <si>
    <t xml:space="preserve"> 5261</t>
  </si>
  <si>
    <t xml:space="preserve"> 2020-05-09 (Received) , 2020-06-19 (Revised) , 2020-06-19 (Accepted) , 2020-06-29 (Published)</t>
  </si>
  <si>
    <t>https://search.proquest.com/docview/2419807827?accountid=194833</t>
  </si>
  <si>
    <t xml:space="preserve"> 2020-06-29</t>
  </si>
  <si>
    <t xml:space="preserve"> 10.3390/su12135261</t>
  </si>
  <si>
    <t>Liang, Xiao;Liang, Yuqing;Chen, Chong;Meine Pieter van Dijk</t>
  </si>
  <si>
    <t>2419807827</t>
  </si>
  <si>
    <t>This study carries out an in-depth analysis of urban water policy implementation in China through a policy cycle analysis and case study of Sponge city program. The policy cycle analysis articulates discrete steps within the policy formulation and implementation process, while the case studies reflect the specific problems in water project implementation. Because of the principal–agent relation between central and local government, a ‘‘double wheel’’ policy cycle model is adopted to reflect the policy cycles at central level and at local level. Changde city and Zhuanghe city, two demo cities in the Sponge city program, are chosen for the analysis. The policy cycle analysis shows that the central government orders local government to implement policy without clear direction on how to attract private sector participation. The evaluation of central government did not include private sector involvement, nor the sustainability of the investments. This promotes the local government’s pursuit of project construction completion objectives, without seriously considering private sector involvement and operation and maintenance (O&amp;amp;M) cost. The local governments do not have political motivation and experiences to attract private investments into project implementation. The case study in the two demo cities shows that local government subsidies are the main source of O&amp;amp;M funding currently, which is not sustainable. The water projects are not financially feasible because no sufficient revenue is generated to cover the high initial investments and O&amp;amp;M cost. The lack of private sector involvement makes it difficult to maintain adequate funding in O&amp;amp;M, leading to the unsustainability of the water projects. It is not easy to achieve private sector involvement, but it could be the key to realizing urban water resilience in a more sustainable way.</t>
  </si>
  <si>
    <t>Implementing Water Policies in China: A Policy Cycle Analysis of the Sponge City Program Using Two Case Studies</t>
  </si>
  <si>
    <t>Coronavirus Research Database,Publicly Available Content Database</t>
  </si>
  <si>
    <t xml:space="preserve"> Covid-19 emergency , diversified farms , textual analysis techniques , Italy</t>
  </si>
  <si>
    <t xml:space="preserve"> Pandemics , Agricultural resources , Agricultural production , Food , Consumption , Agritourism , Agricultural technology , Rural development , Quarantine , Questionnaires , International organizations , Production capacity , COVID-19 , Common Agricultural Policy , Pandemics , Diversification , Heterogeneity , Case studies , COVID-19 , Farms , Agriculture , Qualitative analysis , Agricultural equipment , Case studies , Data mining , Heterogeneity , Olive oil , Sentiment analysis , Text analysis , Consumers , Pandemics , Recreation , Agricultural policy , Agricultural equipment , Animal products , Coronaviruses , Olive oil , Farm income , Farms</t>
  </si>
  <si>
    <t xml:space="preserve"> 5709</t>
  </si>
  <si>
    <t xml:space="preserve"> 2020-06-10 (Received) , 2020-06-25 (Revised) , 2020-07-13 (Accepted) , 2020-07-16 (Published)</t>
  </si>
  <si>
    <t>https://search.proquest.com/docview/2425498323?accountid=194833</t>
  </si>
  <si>
    <t>14</t>
  </si>
  <si>
    <t xml:space="preserve"> 2020-07-16</t>
  </si>
  <si>
    <t xml:space="preserve"> 10.3390/su12145709</t>
  </si>
  <si>
    <t>Mastronardi, Luigi;Cavallo, Aurora;Romagnoli, Luca</t>
  </si>
  <si>
    <t>2425498323</t>
  </si>
  <si>
    <t>The paper focuses on the effects of the Covid-19 pandemic on some Italian farms. In particular, the aim is to investigate the consequences of the health emergency on diversified farms, their reactions, and their agricultural and rural policy needs in order to overcome the crisis. The research path investigates five farms of central Italy through semi-structured interviews. The identified case studies are characterized by the heterogeneity of features and farms’ activities. These activities include agritourism, on-farm processing of plant and animal products (mainly olive oils, fruits, and cheese), bio-energy production, tastings and leisure activities, educational farms, and contracting of farm equipment. A qualitative–quantitative analysis based on textual analysis techniques, particularly content and sentiment analysis, was performed. The results highlight the importance of farm diversification and networks in farms’ strategies in dealing with the Covid-19 crisis. Furthermore, the presence of both synergies and trade-offs in different types of diversification is found. These results have interesting policy implications that should be more explicitly taken into account to target the next rural development measures.</t>
  </si>
  <si>
    <t>Diversified Farms Facing the Covid-19 Pandemic: First Signals from Italian Case Studies</t>
  </si>
  <si>
    <t xml:space="preserve"> heritage , 3D laser scanning , automated photogrammetry , unmanned aerial vehicle (UAV) , 3D model , building information modelling (BIM)</t>
  </si>
  <si>
    <t xml:space="preserve"> Accessibility , Architecture , Case studies , Unmanned aerial vehicles , Historic sites , Lasers , Photogrammetry , Digitization , Unmanned aerial vehicles , Data collection , Historic preservation , Conservation , Automation , Church buildings , Digitization , Museums , Conservation , Photogrammetry , Cultural heritage</t>
  </si>
  <si>
    <t xml:space="preserve"> 6068</t>
  </si>
  <si>
    <t xml:space="preserve"> 2020-06-30 (Received) , 2020-07-16 (Revised) , 2020-07-24 (Accepted) , 2020-07-28 (Published)</t>
  </si>
  <si>
    <t>https://search.proquest.com/docview/2429504586?accountid=194833</t>
  </si>
  <si>
    <t>15</t>
  </si>
  <si>
    <t xml:space="preserve"> 2020-07-28</t>
  </si>
  <si>
    <t xml:space="preserve"> 10.3390/su12156068</t>
  </si>
  <si>
    <t>Leon, Iñigo;Pérez, José Javier;Senderos, María</t>
  </si>
  <si>
    <t>2429504586</t>
  </si>
  <si>
    <t>All elements of heritage are exposed to more or less predictable risks. Even though they are in a good state of conservation with economic support for their repair or maintenance, they can suffer sudden accidents leading to their imminent destruction. It is therefore necessary to safeguard them in all scenarios, regardless of the respective scale or state of conservation. That process must at least be based on complete and accurate 3D digitisation. The evolution of devices, software/hardware and platforms nowadays allows such information to be gathered in a sustainable manner. Various existing resources were tried and compared at several heritage sites of different scales with dissimilar risk and protection, following the guidelines of different ICOMOS (International Council on Monuments and Sites) committees. Each case study addresses the choice of digitisation techniques and the characteristics of the end product obtained. The most suitable modality for each situation is analysed, depending on different factors such as accessibility and risks faced. Although the 3D laser scanner is clearly a very fast and very accurate resource, automated photogrammetry is one of the more accessible and affordable resources; along with the potential of UAVs (unmanned aerial vehicles), this enables the digitisation to be sustainably completed.</t>
  </si>
  <si>
    <t>Advanced Techniques for Fast and Accurate Heritage Digitisation in Multiple Case Studies</t>
  </si>
  <si>
    <t xml:space="preserve"> selective demolition , waste quantification , nearly zero-energy building , End-of-Life Cost</t>
  </si>
  <si>
    <t xml:space="preserve"> Waste treatment , Cost assessments , Substructures , Concrete , End of life , Costs , Concrete construction , Concrete , Sensitivity analysis , Net present value , Parameter sensitivity , Construction costs , Waste treatment , Environmental impact , Energy consumption , Demolition , Building construction , Life cycles , Case studies , Life cycle costs , Capital costs , Demolition , Dismantling , Cost analysis , Recycling , Environmental management , Construction , Waste management , Life cycles , Green buildings , Waste management , Sensitivity analysis , Design , Waste management , Waste treatment , Energy , Green buildings , Sensitivity analysis , Spain</t>
  </si>
  <si>
    <t xml:space="preserve"> 6255</t>
  </si>
  <si>
    <t xml:space="preserve"> 2020-07-07 (Received) , 2020-07-30 (Revised) , 2020-07-31 (Accepted) , 2020-08-03 (Published)</t>
  </si>
  <si>
    <t>https://search.proquest.com/docview/2431160911?accountid=194833</t>
  </si>
  <si>
    <t xml:space="preserve"> 2020-08-03</t>
  </si>
  <si>
    <t xml:space="preserve"> 10.3390/su12156255</t>
  </si>
  <si>
    <t>Vázquez-López, Eduardo;Garzia, Federico;Pernetti, Roberta;Solís-Guzmán, Jaime;Marrero, Madelyn</t>
  </si>
  <si>
    <t>2431160911</t>
  </si>
  <si>
    <t>Innovative designs, such as those taking place in nearly zero-energy buildings, need to tackle Life Cycle Cost, because reducing the impact of use can carry other collateral and unexpected costs. For example, it is interesting to include the evaluation of end-of-life costs by introducing future activities of selective dismantling and waste management, to also improve the environmental performance of the demotion project. For this purpose, it is necessary to develop methods that relate the process of selective demolition to the waste quantification and the costs derived from its management. In addition, a sensitivity analysis of end-of-life parameters allows different construction types, waste treatment options, and waste management costs to be compared. The assessment of end-of-life costs in the present work is developed by a case-based reasoning. Cost data are obtained from three actual studies which are part of the H2020 CRAVEzero project (Cost Reduction and Market Acceleration for Viable Nearly Zero-Energy Buildings). Results show that end-of-life costs are similar to traditional building typologies. The most influential materials are part of the substructure and structure of the building, such as concrete and steel products.</t>
  </si>
  <si>
    <t>Assessment Model of End-of-Life Costs and Waste Quantification in Selective Demolitions: Case Studies of Nearly Zero-Energy Buildings</t>
  </si>
  <si>
    <t xml:space="preserve"> business model , circular economy , fourth industrial revolution (Industry 4.0) , intelligent assets</t>
  </si>
  <si>
    <t xml:space="preserve"> Economics , Circularity , Corporate culture , Case studies , Product life cycle , Product design , Social factors , Consumption , Business models , Radio frequency identification , Indicators , Internet of Things , Industrial applications , Sustainable development , Business , Literature reviews , Life cycle analysis , Mathematical models , Social factors , System theory , Case studies</t>
  </si>
  <si>
    <t xml:space="preserve"> 7147</t>
  </si>
  <si>
    <t xml:space="preserve"> 2020-06-23 (Received) , 2020-08-21 (Revised) , 2020-08-27 (Accepted) , 2020-09-01 (Published)</t>
  </si>
  <si>
    <t>https://search.proquest.com/docview/2440334911?accountid=194833</t>
  </si>
  <si>
    <t>17</t>
  </si>
  <si>
    <t xml:space="preserve"> 2020-09-01</t>
  </si>
  <si>
    <t xml:space="preserve"> 10.3390/su12177147</t>
  </si>
  <si>
    <t>Rossi, Jessica;Bianchini, Augusto;Guarnieri, Patricia</t>
  </si>
  <si>
    <t>2440334911</t>
  </si>
  <si>
    <t>Although the circular economy (CE) is recognized as a source of value creation, there is a huge gap between the vast concept of CE and its practical applications. Particularly, the lack of information and performance indicators, in terms of economic, environmental and social aspects, does not allow for the assessment of the level of circularity of the products, processes or companies. Further development of other circular activities can be limited for this reason. In addition, intelligent assets arising with the digital transformation within the “Fourth Industrial Revolution (I4.0)” can support CE to provide these lacking aspects. Thus, the objective of this paper is to highlight how and how much the circular business models are enhanced by intelligent assets from I4.0, considering several case studies found in the literature, and through the application of an assessment tool with secondary data from the selected case studies. According to the tool, the CE principles are extended to the entire product lifecycle, from product design to product utilization, within the transition to novel business strategies. Two of the considered case studies are represented in the assessment tool, as examples, to demonstrate how intelligent assets can support circular economy in the design, assessment and comparison of circular initiatives. The visualization of existing innovative business models based on CE and enhanced by intelligent assets allows for the complete and effective evaluation of materials, products, assets and processes, due to the fact that information and indicators can be collected to measure and monitor circular efficiency.</t>
  </si>
  <si>
    <t>Circular Economy Model Enhanced by Intelligent Assets from Industry 4.0: The Proposition of an Innovative Tool to Analyze Case Studies</t>
  </si>
  <si>
    <t xml:space="preserve"> sustainable urban development , decision-making , industrial heritage , AHP , building reuse</t>
  </si>
  <si>
    <t xml:space="preserve"> Specialization , Case studies , Analytic hierarchy process , Multiple criterion , Urban development , Decision making , Industrial buildings , Social environment , Reuse , Sustainable development , Sustainable development , Strategic planning , Urban development , Cultural heritage , Case studies , Spain</t>
  </si>
  <si>
    <t xml:space="preserve"> 7430</t>
  </si>
  <si>
    <t xml:space="preserve"> 2020-08-19 (Received) , 2020-09-07 (Revised) , 2020-09-08 (Accepted) , 2020-09-10 (Published)</t>
  </si>
  <si>
    <t>https://search.proquest.com/docview/2442520539?accountid=194833</t>
  </si>
  <si>
    <t xml:space="preserve"> 2020-09-10</t>
  </si>
  <si>
    <t xml:space="preserve"> 10.3390/su12187430</t>
  </si>
  <si>
    <t>Claver, Juan;García-Domínguez, Amabel;Sebastián, Miguel A</t>
  </si>
  <si>
    <t>2442520539</t>
  </si>
  <si>
    <t>Most of industrial heritage assets need new activities to ensure their survival. In addition, the collection of assets is very broad, many of their locations have now become central and are targets for speculation, and the nature of these sites displays great specialization. Consequently, processes for reusing these assets are necessary to conserve them, but they risk destroying features whose value has been inadequately identified. This work faces this multicriteria problem by adapting the Analytic Hierarchy Process (AHP) to create two independent criteria structures, one for heritage valuation and another for analyzing the spatial compatibility with new uses, and then connecting them considering the relations between criteria of both structures and the relevance of the heritage aspects involved. All this to select those activities that cause minimal harm to the heritage value to be conserved. This work analyses three case studies to evaluate the performance of a tool based on an adaptation of AHP. The results are exposed and some application guidelines are provided, since doubts in the way to applying and interpreting the criteria are in practice a common problem of this type of approaches and that is rarely addressed. Thus, this work shows the potential of the proposed tool as a resource for sustainable urban development strategies.</t>
  </si>
  <si>
    <t>Multicriteria Decision Tool for Sustainable Reuse of Industrial Heritage into Its Urban and Social Environment. Case Studies</t>
  </si>
  <si>
    <t xml:space="preserve"> coastal restoration , oyster , marsh , seagrass , restoration success , coastal habitat</t>
  </si>
  <si>
    <t xml:space="preserve"> Politics , Motivation , Shellfish , Recovery of function , Funding , Service restoration , Social factors , Questionnaires , Recovery , Population growth , Tidal marshes , Public buildings , Working groups , Habitats , Ecosystems , Wetlands , Investments , Aquatic habitats , Case studies , Water quality , Aquatic habitats , Case studies , Estuaries , Stakeholders , Recovery plans , Coastal ecology , Environmental restoration , Social factors , Chesapeake Bay , Maryland , Florida , Virginia , San Francisco Bay , United States--US , Tampa Bay</t>
  </si>
  <si>
    <t xml:space="preserve"> 869</t>
  </si>
  <si>
    <t xml:space="preserve"> 2019-11-21 (Received) , 2020-01-06 (Revised) , 2020-01-16 (Accepted) , 2020-01-23 (Published)</t>
  </si>
  <si>
    <t>https://search.proquest.com/docview/2443893398?accountid=194833</t>
  </si>
  <si>
    <t xml:space="preserve"> 2020-01-23</t>
  </si>
  <si>
    <t xml:space="preserve"> 10.3390/su12030869</t>
  </si>
  <si>
    <t xml:space="preserve"> Environmental Protection Agency--EPA
924110</t>
  </si>
  <si>
    <t>DeAngelis, Bryan M;Sutton-Grier, Ariana E;Colden, Allison;Arkema, Katie K;Baillie, Christopher J;Bennett, Richard O;Benoit, Jeff;Blitch, Seth;Chatwin, Anthony;Dausman, Alyssa;Gittman, Rachel K;Greening, Holly S;Henkel, Jessica R;Houge, Rachel;Howard, Ron;Hughes, A Randall;Lowe, Jeremy;Scyphers, Steven B;Sherwood, Edward T;Westby, Stephanie;Grabowski, Jonathan H</t>
  </si>
  <si>
    <t>2443893398</t>
  </si>
  <si>
    <t>In the United States, extensive investments have been made to restore the ecological function and services of coastal marine habitats. Despite a growing body of science supporting coastal restoration, few studies have addressed the suite of societally enabling conditions that helped facilitate successful restoration and recovery efforts that occurred at meaningful ecological (i.e., ecosystem) scales, and where restoration efforts were sustained for longer (i.e., several years to decades) periods. Here, we examined three case studies involving large-scale and long-term restoration efforts including the seagrass restoration effort in Tampa Bay, Florida, the oyster restoration effort in the Chesapeake Bay in Maryland and Virginia, and the tidal marsh restoration effort in San Francisco Bay, California. The ecological systems and the specifics of the ecological restoration were not the focus of our study. Rather, we focused on the underlying social and political contexts of each case study and found common themes of the factors of restoration which appear to be important for maintaining support for large-scale restoration efforts. Four critical elements for sustaining public and/or political support for large-scale restoration include: (1) resources should be invested in building public support prior to significant investments into ecological restoration; (2) building political support provides a level of significance to the recovery planning efforts and creates motivation to set and achieve meaningful recovery goals; (3) recovery plans need to be science-based with clear, measurable goals that resonate with the public; and (4) the accountability of progress toward reaching goals needs to be communicated frequently and in a way that the general public comprehends. These conclusions may help other communities move away from repetitive, single, and seemingly unconnected restoration projects towards more large-scale, bigger impact, and coordinated restoration efforts.</t>
  </si>
  <si>
    <t>Social Factors Key to Landscape-Scale Coastal Restoration: Lessons Learned from Three U.S. Case Studies</t>
  </si>
  <si>
    <t>Science</t>
  </si>
  <si>
    <t xml:space="preserve"> historical wall , energy efficiency , transmittance , thermal flux survey , test project</t>
  </si>
  <si>
    <t xml:space="preserve"> Transmittance , Confined spaces , Reliability aspects , Architecture , Destructive testing , Case studies , Nondestructive testing , Building envelopes , Heat flow , Energy efficiency , Confined spaces , Nondestructive testing , Heat transmission , Energy efficiency , Historic preservation , Transmittance , Stone , Green buildings , Monitoring systems , Building construction , Historic buildings &amp; sites , Historical buildings , Italy</t>
  </si>
  <si>
    <t xml:space="preserve"> 2018-08-05 (Received) , 2018-10-17 (Revised) , 2018-10-24 (Accepted)</t>
  </si>
  <si>
    <t>https://search.proquest.com/docview/2316359438?accountid=194833</t>
  </si>
  <si>
    <t>Energies</t>
  </si>
  <si>
    <t>Nov 2018</t>
  </si>
  <si>
    <t xml:space="preserve"> Nov 2018</t>
  </si>
  <si>
    <t xml:space="preserve"> 2018-11-01</t>
  </si>
  <si>
    <t xml:space="preserve"> 10.3390/en11112987</t>
  </si>
  <si>
    <t xml:space="preserve"> European Commission
928120</t>
  </si>
  <si>
    <t>Rotilio, Marianna;Cucchiella, Federica;De Berardinis, Pierluigi;Stornelli, Vincenzo</t>
  </si>
  <si>
    <t>2316359438</t>
  </si>
  <si>
    <t>[...]the energy requirement of the building is proportional to the thermal transmittance of the opaque and transparent elements constituting the building envelope, which is the indicator of the energy efficiency (this indicator has been analysed by several authors with similar results [5,6,7,8]) of the building and of the relative running cost [9]. [...]this paper aims to illustrate the results obtained by highlighting the similarities and differences between the various case studies, also in order to increase the knowledge on historical buildings. 2. Afterwards, given the extension of the village, a subdivision in zones was made for the only purpose of facilitating the initial survey operation of the wall types. Since the reliability of the tests is linked to the occurrence of certain conditions, the thermal performance of masonries has been measured using the heat flow-meter measurement (HFM), a Non-Destructive Testing (NDT), that permits to determine the thermal transmittance properties of the opaque envelope directly in situ. According to this rule the measurements can be considered reliable under certain conditions summarized below: 1. they must be performed in accessible areas with confined spaces; on walls not exposed to direct sunlight; 2. in environments where the internal temperature is constant, close to 20 degrees and with an internal-external difference of at least 10–15 degrees; 3. in the absence of inversion of the thermal flux, that is, with external temperatures higher than 5–10 degrees; 4. finally, electricity is necessary to allow the use of the technical equipment.</t>
  </si>
  <si>
    <t>Thermal Transmittance Measurements of the Historical Masonries: Some Case Studies</t>
  </si>
  <si>
    <t xml:space="preserve"> anti-islanding , anti-islanding detect , EESS inverter , PV inverter , PV system</t>
  </si>
  <si>
    <t xml:space="preserve"> Islands , Energy conversion , Generators , Photovoltaics , Case studies , Renewable energy , Wind power , Storage systems , Quality standards , Electricity distribution , Energy storage , Energy storage , Inverters , Solar cells , Algorithms , Methods , Systems stability , Alternative energy sources , Photovoltaic cells , Electric power systems , Energy storage , Electric power distribution , Russia , United States--US</t>
  </si>
  <si>
    <t xml:space="preserve"> 2019-01-04 (Received) , 2019-02-20 (Revised) , 2019-02-20 (Accepted)</t>
  </si>
  <si>
    <t>https://search.proquest.com/docview/2250569932?accountid=194833</t>
  </si>
  <si>
    <t>Applied Sciences</t>
  </si>
  <si>
    <t xml:space="preserve"> 2019-02-26</t>
  </si>
  <si>
    <t xml:space="preserve"> 10.3390/app9050817</t>
  </si>
  <si>
    <t>Lim, Jong Rok;Hwang, Hye Mi;Shin, Woo Gyun;Hyung-Jun, Song;Young-Chul, Ju;Young Seok Jung;Kang, Gi Hwan;Ko, Suk Whan</t>
  </si>
  <si>
    <t>2250569932</t>
  </si>
  <si>
    <t>In Korea, there is a rule for Renewable Energy Certification with weighting 5.0, to expand grid linkage capacity and to improve the stability of the grid to accommodate photovoltaic (PV) systems in a distributed power system. Due to this rule, many power companies and operators are trying to install electrical energy storage systems that are able to operate in conjunction with PV system power. These systems operate in parallel at the same grid connection point. This paper presents the results of case studies on the failure to detect islanding operation. Test evaluation devices that could be bi-directionally charged and discharged were implemented for an islanding detection test. Testing was conducted under a variety of operating conditions. When a single inverter was operated under the islanding condition, it was stably stopped within 0.5 s using the Korean grid-code standard. However, when two inverters were operated at the same time under the islanding condition, islanding detection failed and the two inverters continued to feed the connected RLC (resistor, inductor, capacitor) loads in the isolated section known as an island. Different algorithms used by PCS (power conversion system) manufacturers to detect islanding might cause this phenomenon. Therefore, it is necessary for a new PCS test standard to detect islanding.</t>
  </si>
  <si>
    <t>Case Studies for Non-Detection of Islanding by Grid-Connected In-Parallel Photovoltaic and Electrical Energy Storage Systems Inverters</t>
  </si>
  <si>
    <t xml:space="preserve"> geology , rock burst , tectonic area , mechanism , case histories</t>
  </si>
  <si>
    <t xml:space="preserve"> Laboratories , Simulation , Mines , Tomography , Case studies , Geological structures , Failure analysis , Fault lines , Geology , Mitigation , Anniversaries , Rocks , Coal mining , Tectonics , Stone , Nickel , Coal , Mathematical models , Rockbursts , Geology , China</t>
  </si>
  <si>
    <t xml:space="preserve"> 1330</t>
  </si>
  <si>
    <t xml:space="preserve"> 2019-02-20 (Received) , 2019-04-01 (Revised) , 2019-04-03 (Accepted) , 2019-04-08 (Published)</t>
  </si>
  <si>
    <t>https://search.proquest.com/docview/2316755828?accountid=194833</t>
  </si>
  <si>
    <t xml:space="preserve"> 2019-04-08</t>
  </si>
  <si>
    <t xml:space="preserve"> 10.3390/en12071330</t>
  </si>
  <si>
    <t>Guo, Weiyao;Gu, Qingheng;Tan, Yunliang;Hu, Shanchao</t>
  </si>
  <si>
    <t>2316755828</t>
  </si>
  <si>
    <t>Although tectonic areas with facies change (i.e., variation of coal seam thickness, coal seam dip angle, or coal quality) are one of the three major geological structures that induce rock bursts, case studies of rock bursts in these tectonic structures are rare. The main objective of this study is to illustrate this issue and provide case studies that may inspire future research. Based on several typical cases of rock bursts induced by tectonic areas with facies change, the conditions conducive for these bursts are introduced and investigated in detail. Subsequently, numerical simulation is performed, showing that stress concentration exists in regions with variable coal seam thicknesses or dip angle. When stoping or tunnelling approaches this region, the peak stress increases rapidly. Thus, the burst occurs via a mechanism involving the superposition of high in-situ stress from tectonic areas with facies change and abutment pressure from stoping or tunnelling, leading to high stress concentration. Strategies for mitigating rock bursts are also provided. Rock bursts induced by tectonic areas with facies change can be mitigated by avoiding regions of high tectonic stress concentration and reducing mining induced stress.</t>
  </si>
  <si>
    <t>Case Studies of Rock Bursts in Tectonic Areas with Facies Change</t>
  </si>
  <si>
    <t xml:space="preserve"> life cycle analysis , environmental valuation , biochar , willow , pig manure</t>
  </si>
  <si>
    <t xml:space="preserve"> Manures , Environmental assessment , Agricultural production , Values , Climate change , Environmental impact , Biomass , Life cycle analysis , Terrestrial environments , Climate change , Environmental impact , Environmental impact , Life cycle assessment , Agriculture , Pyrolysis , Raw materials , Case studies , Renewable energy , Drought , Greenhouse gases , Life cycles , Charcoal , Environmental impact , Decision making , Sustainability , Heavy metals , Cost control , Shadow prices , Global warming , Soil contamination , Pyrolysis , Synthesis gas , Pyrolysis , Italy , Massachusetts , China , Belgium</t>
  </si>
  <si>
    <t xml:space="preserve"> 2166</t>
  </si>
  <si>
    <t xml:space="preserve"> 2019-04-10 (Received) , 2019-05-23 (Revised) , 2019-06-03 (Accepted)</t>
  </si>
  <si>
    <t>https://search.proquest.com/docview/2316859959?accountid=194833</t>
  </si>
  <si>
    <t xml:space="preserve"> 2019-06-06</t>
  </si>
  <si>
    <t xml:space="preserve"> 10.3390/en12112166</t>
  </si>
  <si>
    <t xml:space="preserve"> Finnveden
336360</t>
  </si>
  <si>
    <t>Sara Rajabi Hamedani;Kuppens, Tom;Malina, Robert;Bocci, Enrico;Colantoni, Andrea;Villarini, Mauro</t>
  </si>
  <si>
    <t>2316859959</t>
  </si>
  <si>
    <t>It is unclear whether the production of biochar is economically feasible. As a consequence, firms do not often invest in biochar production plants. However, biochar production and application might be desirable from a societal perspective as it might entail net environmental benefits. Hence, the aim of this work has been to assess and monetize the environmental impacts of biochar production systems so that the environmental aspects can be integrated with the economic and social ones later on to quantify the total return for society. Therefore, a life cycle analysis (LCA) has been performed for two potential biochar production systems in Belgium based on two different feedstocks: (i) willow and (ii) pig manure. First, the environmental impacts of the two biochar production systems are assessed from a life cycle perspective, assuming one ton of biochar as the functional unit. Therefore, LCA using SimaPro software has been performed both on the midpoint and endpoint level. Biochar production from willow achieves better results compared to biochar from pig manure for all environmental impact categories considered. In a second step, monetary valuation has been applied to the LCA results in order to weigh environmental benefits against environmental costs using the Ecotax, Ecovalue, and Stepwise approach. Consequently, sensitivity analysis investigates the impact of variation in NPK savings and byproducts of the biochar production process on monetized life cycle assessment results. As a result, it is suggested that biochar production from willow is preferred to biochar production from pig manure from an environmental point of view. In future research, those monetized environmental impacts will be integrated within existing techno-economic models that calculate the financial viability from an investor’s point of view, so that the total return for society can be quantified and the preferred biochar production system from a societal point of view can be identified.</t>
  </si>
  <si>
    <t>Life Cycle Assessment and Environmental Valuation of Biochar Production: Two Case Studies in Belgium</t>
  </si>
  <si>
    <t xml:space="preserve"> vertical electrical sounding , grounding resistance , multilayer soil model , apparent resistivity measurements</t>
  </si>
  <si>
    <t xml:space="preserve"> Electrical resistivity , Electrical resistivity , Case studies , Electrodes , Electrodes , Electrodes , Electrodes , Calibration , Boundary conditions , Electric fields , Calibration , Case studies</t>
  </si>
  <si>
    <t xml:space="preserve"> 695</t>
  </si>
  <si>
    <t xml:space="preserve"> 2019-01-17 (Received) , 2019-02-17 (Revised) , 2019-02-18 (Accepted)</t>
  </si>
  <si>
    <t>https://search.proquest.com/docview/2403009176?accountid=194833</t>
  </si>
  <si>
    <t xml:space="preserve"> 2019-02-21</t>
  </si>
  <si>
    <t xml:space="preserve"> 10.3390/en12040695</t>
  </si>
  <si>
    <t>Faleiro, Eduardo;Asensio, Gabriel;Denche, Gregorio;Garcia, Daniel;Moreno, Jorge</t>
  </si>
  <si>
    <t>2403009176</t>
  </si>
  <si>
    <t>The possibility of using a set of unequal electrodes, within limits, in a Wenner arrangement for the measurement of apparent resistivity at small depths is explored in this paper. A procedure in which only a simple preliminary calibration is necessary to obtain the best measurements of the apparent resistivity is proposed. On the basis of some case studies, a comparison with the usual procedures to obtain the apparent resistivity from resistance measurements is carried out. The results showed that when an unequal set of electrodes was used, the procedure proposed here was the only one that guaranteed the best apparent resistivity values for any value of electrode separation in the Wenner arrangement, especially for those associated with small depths.</t>
  </si>
  <si>
    <t>Wenner Soundings for Apparent Resistivity Measurements at Small Depths Using a Set of Unequal Bare Electrodes: Selected Case Studies</t>
  </si>
  <si>
    <t xml:space="preserve"> offshore oil and gas , EPC Project , text mining , regression analysis , schedule performance , contract analysis , lessons learned</t>
  </si>
  <si>
    <t xml:space="preserve"> Accuracy , Scheduling , Offshore engineering , Construction , Corporate profits , Case studies , Project management , Data mining , Contractors , Delay , Procurement , Regression models , Research methods , Offshore construction , Regression analysis , Regression analysis , Literature reviews , Normalizing , Bids , Contractors , Shipping industry , Energy economics , Schedules , Offshore engineering</t>
  </si>
  <si>
    <t xml:space="preserve"> 1956</t>
  </si>
  <si>
    <t xml:space="preserve"> 2019-04-21 (Received) , 2019-05-09 (Revised) , 2019-05-17 (Accepted)</t>
  </si>
  <si>
    <t>https://search.proquest.com/docview/2403259763?accountid=194833</t>
  </si>
  <si>
    <t xml:space="preserve"> 2019-05-22</t>
  </si>
  <si>
    <t xml:space="preserve"> 10.3390/en12101956</t>
  </si>
  <si>
    <t>Byung-Yun Son;Lee, Eul-Bum</t>
  </si>
  <si>
    <t>2403259763</t>
  </si>
  <si>
    <t>Korean offshore oil and gas (O&amp;amp;G) mega project contractors have recently suffered massive deficits due to the challenges and risks inherent to the offshore engineering, procurement, and construction (EPC) of megaprojects. This has resulted in frequent prolonged projects, schedule delay, and consequently significant cost overruns. Existing literature has identified one of the major causes of project delays to be the lack of adequate tools or techniques to diagnose the appropriateness and sufficiency of the contract deadline proposed by project owners prior to signing the contract in the bid. As such, this paper seeks to propose appropriate or correct project durations using the research methodology of text mining for bid documents. With the emergence of ‘big data’ research, text mining has become an acceptable research strategy, having already been utilized in various industries including medicine, legal, and securities. In this study the scope of work (SOW), as a main part of EPC contracts is analyzed using text mining processes in a sequence of pre-processing, structuring, and normalizing. Lessons learned, collected from 13 executed off shore EPC projects, are then used to reinforce the findings from said process. For this study, critical terms (CT), representing the root of past problems, are selected from the reports of lessons learned. The occurrence of the CT in the SOW are then counted and converted to a schedule delay risk index (SDRI) for the sample projects. The measured SDRI of each sample project are then correlated to the project’s actual schedule delay via regression analysis. The resultant regression model is entitled the schedule delay estimate model (SDEM) for this paper based on the case studies. Finally, the developed SDEM’s accuracy is validated through its use to predict schedule delays on recently executed projects with the findings being compared with actual schedule performance. This study found the relationship between the SDRI, frequency of CTs in the SOW, and delays to be represented by the regression formula. Through assessing its performance with respect to the 13th project, said formula was found to have an accuracy of 81%. As can be seen, this study found that more CTs in the SOW leads to a higher tendency for a schedule delay. Therefore, a higher project SDRI implies that there are more issues on projects which required more time to resolve them. While the low number of projects used to develop the model reduces its generalizability, the text mining research methodology used to quantitatively estimate project schedule delay can be generalized and applied to other industries where contractual documents and information regarding lessons learned are available.</t>
  </si>
  <si>
    <t>Using Text Mining to Estimate Schedule Delay Risk of 13 Offshore Oil and Gas EPC Case Studies During the Bidding Process</t>
  </si>
  <si>
    <t xml:space="preserve"> solar envelopes , passive design strategies , computational design methods</t>
  </si>
  <si>
    <t xml:space="preserve"> Research , Population density , Urban planning , Population density , Computer applications , Green buildings , Urban heat islands , Urban areas , Sun , Envelopes , Building design , Case studies , Population growth , Environmental management , Simulation , Architecture , Case studies , Citation indexes , Green buildings , Population density , Tools , Databases , Urban heat islands , Design , Methods , Energy consumption , Design parameters , Reviews</t>
  </si>
  <si>
    <t xml:space="preserve"> 3302</t>
  </si>
  <si>
    <t xml:space="preserve"> 2020-04-27 (Received) , 2020-05-29 (Revised) , 2020-06-23 (Accepted) , 2020-06-28 (Published)</t>
  </si>
  <si>
    <t>https://search.proquest.com/docview/2419571195?accountid=194833</t>
  </si>
  <si>
    <t xml:space="preserve"> 2020-06-28</t>
  </si>
  <si>
    <t xml:space="preserve"> 10.3390/en13133302</t>
  </si>
  <si>
    <t>Miktha Farid Alkadri;De Luca, Francesco;Turrin, Michela;Sariyildiz, Sevil</t>
  </si>
  <si>
    <t>2419571195</t>
  </si>
  <si>
    <t>The increasing population density in urban areas simultaneously impacts the trend of energy consumption in building sectors and the urban heat island (UHI) effects of urban infrastructure. Accordingly, passive design strategies to create sustainable buildings play a major role in addressing these issues, while solar envelopes prove to be a relevant concept that specifically considers the environmental performance aspects of a proposed building given their local contexts. As significant advances have been made over the past decades regarding the development and implementation of computational solar envelopes, this study presents a comprehensive review of solar envelopes while specifically taking into account design parameters, digital tools, and the implementation of case studies in various contextual settings. This extensive review is conducted in several stages. First, an investigation of the scope and procedural steps of the review is conducted to frame the boundary of the topic to be analyzed within the conceptual framework of solar envelopes. Second, comparative analyses between categorized design methods in parallel with a database of design parameters are conducted, followed by an in-depth discussion of the criteria for the digital tools and case studies extracted from the selected references. Third, knowledge gaps are identified, and the future development of solar envelopes is discussed to complete the review. This study ultimately provides an inclusive understanding for designers and architects regarding the progressive methods of the development of solar envelopes during the conceptual design stage.</t>
  </si>
  <si>
    <t>Understanding Computational Methods for Solar Envelopes Based on Design Parameters, Tools, and Case Studies: A Review</t>
  </si>
  <si>
    <t xml:space="preserve"> smart energy solutions , sustainable urban planning , approaches to architectonic design , multidisciplinary and multi-criteria design</t>
  </si>
  <si>
    <t xml:space="preserve"> Software , Urban planning , Central business districts , Fluid dynamics , Multiple criterion , Urban planning , Optimization , Energy sources , Green buildings , Radiation , Urban areas , Energy consumption , Office buildings , Climate change , Ventilation , Building design , Urban areas , Wind , Architecture , Case studies , Optimization , Alternative energy , Construction , Building design , Buildings , Sustainability , Pareto optimization , Design , Energy efficiency , Urban planning , Economic analysis , Algorithms , Emission standards , Radiation measurement , Alternative energy sources , Geometry , Energy , Alternative energy sources</t>
  </si>
  <si>
    <t xml:space="preserve"> 3757</t>
  </si>
  <si>
    <t xml:space="preserve"> 2020-04-30 (Received) , 2020-07-10 (Revised) , 2020-07-18 (Accepted) , 2020-07-22 (Published)</t>
  </si>
  <si>
    <t>https://search.proquest.com/docview/2427195467?accountid=194833</t>
  </si>
  <si>
    <t xml:space="preserve"> 2020-07-22</t>
  </si>
  <si>
    <t xml:space="preserve"> 10.3390/en13153757</t>
  </si>
  <si>
    <t>Rynska, Elzbieta;Klimowicz, Joanna;Kowal, Slawomir;Lyzwa, Krzysztof;Pierzchalski, Michal;Rekosz, Wojciech</t>
  </si>
  <si>
    <t>2427195467</t>
  </si>
  <si>
    <t>The introduction of parametric tools has made a strong shift within a traditional approach to urban planning and building design, including the creation of a design awareness zone where environmental issues are concerned. This approach also uses sufficient data to be used already at the concept stage and provides initial interdisciplinary solutions. Analyses from the very initial stages allow the inclusion of smart energy choices influencing the massing, architectural features, proportions, flexibility of design, and economics. This is only a threshold; there is still a place for further development and more accurate analyses leading to the construction of buildings and urban areas with a stronger input of sustainable solutions, as existing approaches have certain limitations. This path has been followed in several research grants conducted at the Faculty of Architecture Warsaw University of Technology, and later on developed as a co-operation area with various stakeholders. Outside the general state of art, this paper will include two case studies which were provided as a concept design for prospective investors. Both locations are in the Warsaw Downtown Area, and analyses include algorithmic models dealing with the optimisation of the buildings’ forms, urban scale sun radiation levels, shadow and wind analyses indicating use of sunlight energy and wind as alternative energy sources. One of the case studies contains Pareto Front including both single- and multi-criteria optimization methods for analysing energy and economic efficiency issues, pointing out the best case solutions.</t>
  </si>
  <si>
    <t>Smart Energy Solutions as an Indispensable Multi-Criteria Input for a Coherent Urban Planning and Building Design Process—Two Case Studies for Smart Office Buildings in Warsaw Downtown Area</t>
  </si>
  <si>
    <t xml:space="preserve"> underground water reservoir , pumped storage , case study , hydropower</t>
  </si>
  <si>
    <t xml:space="preserve"> Economic analysis , Turbines , Turbomachinery , Energy storage , Quarries , Emission analysis , Greenhouse gases , Coal mining , Storage capacity , Research &amp; development--R&amp;D , Greenhouse gases , Hydroelectric power , Greenhouse effect , Underground storage , Nuclear power plants , Computer simulation , Case studies , Electric power generation , Power plants , Quarries , Case studies , Hydroelectric power , Quarries , Electricity , Energy industry , Greenhouse effect , Turbines , Energy storage , Pumped storage , Flexibility , Consumption , Storage capacity , Economic analysis , Literature reviews , Alternative energy sources , Renewable resources , Coal mines , Coal mines , Contract negotiations , Greenhouse gases , Pumped storage , Hydroelectric power , Energy storage , Belgium</t>
  </si>
  <si>
    <t xml:space="preserve"> 4000</t>
  </si>
  <si>
    <t xml:space="preserve"> 2020-06-01 (Received) , 2020-07-15 (Revised) , 2020-07-16 (Accepted) , 2020-08-03 (Published)</t>
  </si>
  <si>
    <t>https://search.proquest.com/docview/2431131181?accountid=194833</t>
  </si>
  <si>
    <t xml:space="preserve"> 10.3390/en13154000</t>
  </si>
  <si>
    <t>Morabito, Alessandro;Spriet, Jan;Vagnoni, Elena;Hendrick, Patrick</t>
  </si>
  <si>
    <t>2431131181</t>
  </si>
  <si>
    <t>To avoid the geographical and topographical prerequisites of the conventional pumped hydro energy storage, the use of underground cavities as water reservoirs allows countries without steep topography, such as Belgium, to increase the potential of the energy storage capacity. Belgium abounds in disused mines and quarries convertible into water basins. In this article, two Belgian case studies are presented and discussed for their singularity. A slate quarry in Martelange is discussed in technical aspects proposing three operating scenarios. Moreover, a preliminary economic analysis of the underground pumped storage system and a greenhouse gas emission evaluation for the storage system’s lifetime are presented. The analysis for a 100 MW power plant estimates a total initial investment of over 12 million euros and two million of CO2avoided over its lifetime. This article also proposes the use of the coal mine 500 m deep of Pérronnes-lez-Binche. The mine representation discussed here offers a high energy capacity, but the substantial head drop (from about 500 to 200 m) challenges the selection of the hydraulic turbomachinery. A 1D simulation computed in SIMSEN draws out the behaviour of the unusual hydraulic configuration of turbines in series.</t>
  </si>
  <si>
    <t>Underground Pumped Storage Hydropower Case Studies in Belgium: Perspectives and Challenges</t>
  </si>
  <si>
    <t xml:space="preserve"> smart grids , microgrids , control , use case</t>
  </si>
  <si>
    <t xml:space="preserve"> Customers , Simulation , Reactive power , Case studies , Distributed generation , Electricity , Ancillary services , Electricity distribution , Optimization , Energy management , Controllers , Functional analysis , Standardization , Community , Smart grid , Resource management , Frequency control , Energy resources , Renewable resources , Research &amp; development--R&amp;D , Customer services , Computer simulation , Electric power systems , Case studies</t>
  </si>
  <si>
    <t xml:space="preserve"> 4223</t>
  </si>
  <si>
    <t xml:space="preserve"> 2020-07-08 (Received) , 2020-08-07 (Revised) , 2020-08-12 (Accepted) , 2020-08-15 (Published)</t>
  </si>
  <si>
    <t>https://search.proquest.com/docview/2435347513?accountid=194833</t>
  </si>
  <si>
    <t xml:space="preserve"> 2020-08-15</t>
  </si>
  <si>
    <t xml:space="preserve"> 10.3390/en13164223</t>
  </si>
  <si>
    <t>Sirviö, Katja;Kauhaniemi, Kimmo;Aushiq Ali Memon;Laaksonen, Hannu;Kumpulainen, Lauri</t>
  </si>
  <si>
    <t>2435347513</t>
  </si>
  <si>
    <t>The operation of microgrids is a complex task because it involves several stakeholders and controlling a large number of different active and intelligent resources or devices. Management functions, such as frequency control or islanding, are defined in the microgrid concept, but depending on the application, some functions may not be needed. In order to analyze the required functions for network operation and visualize the interactions between the actors operating a particular microgrid, a comprehensive use case analysis is needed. This paper presents the use case modelling method applied for microgrid management from an abstract or concept level to a more practical level. By utilizing case studies, the potential entities can be detected where the development or improvement of practical solutions is necessary. The use case analysis has been conducted from top-down until test use cases by real-time simulation models. Test use cases are applied to a real distribution network model, Sundom Smart Grid, with measurement data and newly developed controllers.. The functional analysis provides valuable results when studying several microgrid functions operating in parallel and affecting each other. For example, as shown in this paper, ancillary services provided by an active customer may mean that both the active power and reactive power from customer premises are controlled at the same time by different stakeholders.</t>
  </si>
  <si>
    <t>Functional Analysis of the Microgrid Concept Applied to Case Studies of the Sundom Smart Grid</t>
  </si>
  <si>
    <t xml:space="preserve"> ground source heat pump , energy pile , heat transfer performance , thermal response test</t>
  </si>
  <si>
    <t xml:space="preserve"> Piles , Capital , Ventilation , Payback periods , Ventilation , Heat pumps , Cooling , Concrete , Soil properties , Energy , Heat exchangers , Heat conductivity , Urban areas , Urban areas , Strain gauges , Heat transfer , Soils , Case studies , Cooling , Heat transfer , Energy , Heat exchangers , Heat exchangers , Heat transfer coefficients , Heating , Soil properties , Geotechnics , Urban areas , Heat transfer , Soil properties , Grout , Energy , Mechanical properties , United Kingdom--UK , Austria</t>
  </si>
  <si>
    <t xml:space="preserve"> 5974</t>
  </si>
  <si>
    <t xml:space="preserve"> 2020-07-08 (Received) , 2020-08-21 (Revised) , 2020-08-26 (Accepted) , 2020-08-28 (Published)</t>
  </si>
  <si>
    <t>https://search.proquest.com/docview/2439491914?accountid=194833</t>
  </si>
  <si>
    <t xml:space="preserve"> 2020-08-28</t>
  </si>
  <si>
    <t xml:space="preserve"> 10.3390/app10175974</t>
  </si>
  <si>
    <t xml:space="preserve"> Lambeth College
611210</t>
  </si>
  <si>
    <t>He, Qi;Zhou, Yu;Zhang, Zhonghua;Wang, Bo;Zhang, Yi;Cui, Hongzhi;Wang, Xi</t>
  </si>
  <si>
    <t>2439491914</t>
  </si>
  <si>
    <t>A ground source heat pump system is a highly efficient renewable heating, cooling, and ventilation system that utilizes the ground as a heat source or sink via ground heat exchangers. Energy pile is an energy geotechnical structure that couples a ground heat exchanger with a geotechnical structure, leading to low capital cost. The design of energy piles can be challengeable due to their complicated geometries and the requirement of mechanical load. This study focuses on the heat transfer across the concrete–soil interface of energy piles in urban areas. Case studies from two projects, the Lambeth College and Shell Centre projects, are presented and discussed. The back analysis of two energy pile cases illustrated that the heat transfer coefficient at the pile–soil interface can differ between the cooling mode and the heating mode. It can be concluded that the difference in the heat transfer coefficient is influenced by a number of factors such as soil properties, concrete (grout) properties, and the installation method.</t>
  </si>
  <si>
    <t>Heat Transfer Performance in Energy Piles in Urban Areas: Case Studies for Lambeth College and Shell Centre UK</t>
  </si>
  <si>
    <t>Rural Management</t>
  </si>
  <si>
    <t xml:space="preserve"> Productivity , Rates of return , Costs , Investments , Polls &amp; surveys , Profits , Forest management , Equity , Profitability , Wood products , Forest products , Timber , Case studies , New York , United States--US</t>
  </si>
  <si>
    <t xml:space="preserve"> 3400 Investment analysis &amp; personal finance , 9190 United States , 8630 Lumber &amp; wood products industries</t>
  </si>
  <si>
    <t xml:space="preserve"> 97</t>
  </si>
  <si>
    <t xml:space="preserve"> References , Tables</t>
  </si>
  <si>
    <t>https://search.proquest.com/docview/1779940503?accountid=194833</t>
  </si>
  <si>
    <t>66</t>
  </si>
  <si>
    <t>Forest Products Journal</t>
  </si>
  <si>
    <t xml:space="preserve"> Madison</t>
  </si>
  <si>
    <t xml:space="preserve"> 97-105</t>
  </si>
  <si>
    <t>1/2</t>
  </si>
  <si>
    <t>0015-7473</t>
  </si>
  <si>
    <t xml:space="preserve"> 2016</t>
  </si>
  <si>
    <t xml:space="preserve"> Feature , Case Study</t>
  </si>
  <si>
    <t xml:space="preserve"> 10.13073/FPJ-D-15-00010</t>
  </si>
  <si>
    <t xml:space="preserve"> Copyright Forest Products Society 2016</t>
  </si>
  <si>
    <t xml:space="preserve"> FPJOAB</t>
  </si>
  <si>
    <t>Germain, René;Bick, Steven;Kelly, Matthew;Benjamin, Jeffrey;Farrand, Wendy</t>
  </si>
  <si>
    <t>1779940503</t>
  </si>
  <si>
    <t>  This article focuses on the narrow margins faced by contract loggers under various harvest systems in the forest products supply chain of the northeastern United States. Contract logging firms conduct a majority of the harvesting across the various forest cover types of the region-from spruce-fir to white pine to northern hardwoods-supplying sawlogs, pulpwood, chipwood, and firewood to various markets. Over the past few decades, performance expectations have increased owing to the expansion of harvesting regulations, including best management practices, and the adoption of forest and logger certification programs. These rising expectations have corresponded with increasing logging costs, resulting in narrowing margins for contract loggers. Using results from a recent logger case study, we examine operating margins for three harvest systems under varying terrain, harvest levels, and systems configurations. Results suggest that across all harvest systems, there is a fine line between just making a living (striving), succeeding and growing (thriving), and only partially covering costs while losing equity to uncompensated depreciation (surviving).</t>
  </si>
  <si>
    <t>Case Study of Three High-Performing Contract Loggers with Distinct Harvest Systems: Are They Thriving, Striving, or Just Surviving?</t>
  </si>
  <si>
    <t xml:space="preserve"> Case studies , Total quality , Product development , Methods , Fruits , Organic farming , Taiwan</t>
  </si>
  <si>
    <t xml:space="preserve"> 106B</t>
  </si>
  <si>
    <t xml:space="preserve"> References , Tables , Diagrams</t>
  </si>
  <si>
    <t>https://search.proquest.com/docview/1854173666?accountid=194833</t>
  </si>
  <si>
    <t>International Journal of Organizational Innovation (Online)</t>
  </si>
  <si>
    <t>Jan 2017</t>
  </si>
  <si>
    <t xml:space="preserve"> Hobe Sound</t>
  </si>
  <si>
    <t xml:space="preserve"> 106B,107B,108B,109B,110B,111B,112B,113B,114B,115B,116B</t>
  </si>
  <si>
    <t xml:space="preserve"> Jan 2017</t>
  </si>
  <si>
    <t xml:space="preserve"> Copyright International Association of Organizational Innovation Jan 2017</t>
  </si>
  <si>
    <t>Wang, Cheng-Hua;Hsu, Shu-Fang</t>
  </si>
  <si>
    <t>1854173666</t>
  </si>
  <si>
    <t>  Nutritious and healthy food is concerned for most consumers in Taiwan which makes the organic goods to become a hot topic. A farmer, Mr. Yu-fan Yang, hereinafter referred to as "producer", who plants organic pineapples at Guanmiao area, Tainan, Taiwan and produces the dried pineapple product. In this study, a case study with participant observation and semi-structured interviews through the concept of Total Quality Management (TQM), to discuss how the producer to control the product of pineapple and the related product, meanwhile, to create the added value of pineapple product. The producer sold the natural organic pineapple while processed the fresh pineapple without additives of and sell on the Internet. Clearly, the producer created the entrepreneurial value from the first stage industry (production) to the third stage industry (sale).</t>
  </si>
  <si>
    <t>CASE STUDY ON ENTREPRENEURSHIP VALUE OF TAINAN PINEAPPLE PRODUCTS, TAIWAN - BASED ON TQM</t>
  </si>
  <si>
    <t xml:space="preserve"> Domestic water , Koshi River basin , Livelihood adaptation strategy , Production water , Water resource availability</t>
  </si>
  <si>
    <t xml:space="preserve"> River basins , Water shortages , Households , Agriculture , River basins , Water management , Rivers , Water use , Agriculture , Availability , Rivers , Agricultural production , Agriculture , Water supply , Quality , Climate change , Water resources , Water resources management , Households , Agriculture , Water management , Case studies , Water management , Water resources , Rivers , Population growth , Agricultural production , Population growth , Water availability , Water availability , Water resources , Water use , Resource allocation , Agricultural policy , Availability , Agricultural production , Water supply , Water use , River basins , Water supply , Agricultural management , Farming , Water supply , Rivers , Climate change , Hydrology , Water supply , Resource management , Irrigation , Population growth , Water resources , Population growth , Agriculture , River basin management , Households , Groundwater , Water management , Environmental stewardship , Water use , Farming , Climate change , Water management , River basins , Water supply , Climatic changes , Developing countries--LDCs , Gross Domestic Product--GDP , Households , Availability , Agricultural production , Resource allocation , Developed countries , Climate change , Rivers , Water supply , Population growth , Farming , Gross Domestic Product--GDP , Italy , United States--US , China , Yemen , Asia , Nepal</t>
  </si>
  <si>
    <t xml:space="preserve"> 658</t>
  </si>
  <si>
    <t xml:space="preserve"> 2018-10-17 (Received) , 2019-01-06 (Accepted)</t>
  </si>
  <si>
    <t>https://search.proquest.com/docview/2251469059?accountid=194833</t>
  </si>
  <si>
    <t>21</t>
  </si>
  <si>
    <t>Water Policy</t>
  </si>
  <si>
    <t>Jun 2019</t>
  </si>
  <si>
    <t xml:space="preserve"> Oxford</t>
  </si>
  <si>
    <t xml:space="preserve"> 658-675</t>
  </si>
  <si>
    <t>1366-7017</t>
  </si>
  <si>
    <t xml:space="preserve"> Jun 2019</t>
  </si>
  <si>
    <t xml:space="preserve"> 10.2166/wp.2019.208</t>
  </si>
  <si>
    <t xml:space="preserve"> Copyright IWA Publishing Jun 2019</t>
  </si>
  <si>
    <t>Kong, Bo;Deng, Wei;Wang, Qing;Yu, Huan</t>
  </si>
  <si>
    <t>2251469059</t>
  </si>
  <si>
    <t>Water availability plays a key role in securing agricultural production and sustaining the income of farming households. Nepal is one of the countries most dependent on agriculture; more than 80% of the population works in agriculture, contributing to 35% of its total gross domestic product (GDP). As one of the longest rivers in Nepal, Koshi River is one of the main water supplies for agricultural activities. In recent years, due to the population growth and the climate change, there has been increasing stress on the water resources in Koshi River basin. Therefore, a comprehensive investigation of water availability in the basin area is required, prior to an effective strategy for water resources allocation and management. In this study, we provide a quantitative assessment of available water resources in Koshi River basin and highlight the trend of water availability for agricultural use. Moreover, we discuss the potential water-related risks for farming households in the basin area. The contribution of this study is to provide the basis for efficient water management strategies in Koshi River basin.</t>
  </si>
  <si>
    <t>Investigation and evaluation of agricultural water use in a least developed country – a case study in Koshi River basin, Nepal</t>
  </si>
  <si>
    <t>Research</t>
  </si>
  <si>
    <t xml:space="preserve"> Case studies , Design , Research , Knowledge , Dams , Researchers , Inspections , Rehabilitation , Steel pipes , Zimbabwe</t>
  </si>
  <si>
    <t xml:space="preserve"> 407</t>
  </si>
  <si>
    <t>https://search.proquest.com/docview/1843791322?accountid=194833</t>
  </si>
  <si>
    <t>34</t>
  </si>
  <si>
    <t>Structural Survey</t>
  </si>
  <si>
    <t xml:space="preserve"> 407-426</t>
  </si>
  <si>
    <t>4/5</t>
  </si>
  <si>
    <t>0263-080X</t>
  </si>
  <si>
    <t xml:space="preserve"> 10.1108/SS-04-2016-0009</t>
  </si>
  <si>
    <t xml:space="preserve"> © Emerald Group Publishing Limited 2016</t>
  </si>
  <si>
    <t>Tumbare, Michael J.;Makwarimba, Peter</t>
  </si>
  <si>
    <t>1843791322</t>
  </si>
  <si>
    <t>  Purpose The purpose of this paper is to communicate and share experiences with other dam designers, operators and maintenance officers arising from the rehabilitation of the Osborne Dam outlets, pursuant to informing future dam outlet designs and rehabilitation of similar dam outlets. Design/methodology/approach This paper documents and utilizes actual events that occurred before and during the rehabilitation of the outlets. Some solutions applied were unique, with resultant innovative engineering designs being decided on site. Realizing that a descriptive research format would best serve the sharing of experiences of the outlets' rehabilitation, the case study approach was selected. Before commencement of the rehabilitation works, the different operational problems that had been identified, photographed and documented by the dam's operating staff were verified by the dam owner's engineers, technicians and consultants. Visual and photographic verification was done using divers for areas under water. Literature review was conducted so as to learn from solutions employed elsewhere. A physical model of the solution considered the best way to keep the intake tower dry was made and tested. Findings The outlets' rehabilitation works, taking 12 months to complete at a total cost of US$5 million, involved installation of new service gates, replacement of the sleeve valves, refurbishment of the butterfly valves and provision of dewatering pumps. Originality/value This paper offers unique experiences and lessons for dam designers and other dam operation and maintenance officers while contributing to the body of knowledge of outlet works rehabilitation.</t>
  </si>
  <si>
    <t>Rehabilitation of Osborne Dam outlets</t>
  </si>
  <si>
    <t xml:space="preserve"> Studies , Teaching , Teachers , Consciousness , Case studies , Higher education , Teacher education , Student teachers , Learning , Higher education , Research , Teacher education , Classroom management , Teaching methods , Quality , Researchers , Turkey , Ankara Turkey</t>
  </si>
  <si>
    <t xml:space="preserve"> 1432 sociology of education; sociology of education</t>
  </si>
  <si>
    <t xml:space="preserve"> 2349</t>
  </si>
  <si>
    <t xml:space="preserve"> Tables , References</t>
  </si>
  <si>
    <t>https://search.proquest.com/docview/1867929947?accountid=194833</t>
  </si>
  <si>
    <t>The Qualitative Report</t>
  </si>
  <si>
    <t>Dec 2016</t>
  </si>
  <si>
    <t xml:space="preserve"> Fort Lauderdale</t>
  </si>
  <si>
    <t xml:space="preserve"> 2349-2364</t>
  </si>
  <si>
    <t>1052-0147</t>
  </si>
  <si>
    <t xml:space="preserve"> Dec 2016</t>
  </si>
  <si>
    <t xml:space="preserve"> Copyright The Qualitative Report Dec 2016</t>
  </si>
  <si>
    <t xml:space="preserve"> Gazi University
611310</t>
  </si>
  <si>
    <t>Çakmak, Melek;Akkutay, Ülker</t>
  </si>
  <si>
    <t>1867929947</t>
  </si>
  <si>
    <t>Attempts to explore teacher educators' thoughts seem to be meaningful at educational sciences since the number of studies discussing effective teaching and effective teacher at teacher education in the eye of teacher educators are quite limited. Therefore, this study mainly aims to identify the viewpoints of teacher educators in order to discover how they contextualize the concept of effective teaching. For this aim, a case study design, increasingly used in education (Tellis, 1997), is utilized in the study. This method is suitable when the research addresses an explanatory question such as how or why? (Yin, 2004). A questionnaire including open-ended questions is given teacher educators (n=48) who are working at a state university in Turkey. The participants are asked how they conceptualize effective teaching and which characteristics of effective teachers they prioritize. The results mainly show that to know what teacher educators' opinions on the key concepts of effective teaching might be helpful for teacher educators to revise some points in their teaching and raise their awareness on the issue.</t>
  </si>
  <si>
    <t>Effective Teaching in the Eye of Teacher Educators: A Case Study in a Higher Education</t>
  </si>
  <si>
    <t xml:space="preserve"> Case studies , Private equity , Investment advisors , Arbitrage , Research methodology , Bankruptcy , Equity , Cost control , Interviews , Researchers , Validity , Small &amp; medium sized enterprises-SME , Germany</t>
  </si>
  <si>
    <t>https://search.proquest.com/docview/1862732951?accountid=194833</t>
  </si>
  <si>
    <t>Qualitative Research in Financial Markets</t>
  </si>
  <si>
    <t xml:space="preserve"> 2-33</t>
  </si>
  <si>
    <t>1755-4179</t>
  </si>
  <si>
    <t xml:space="preserve"> 10.1108/QRFM-01-2016-0004</t>
  </si>
  <si>
    <t>Lahmann, Alexander D.F.;Stranz, Wiebke;Velamuri, Vivek K.</t>
  </si>
  <si>
    <t>1862732951</t>
  </si>
  <si>
    <t>  Purpose The purpose of this paper is to analyze specific levers of value creation in small and mid-size private equity deals. Private equity firms add value through various types of value creation measures in their portfolio firms to achieve abnormal returns. Established literature has shown that value creation measures differ across portfolio firms due to the different development stages of the firm and different buy-out types. Despite the fact that the majority of deals belongs to the small and mid-size segment, prior studies mostly analyzed large private equity buy-outs or mixed samples. Design/methodology/approach To explore value generation measures in small and mid-size buy-outs, a single case study format was applied studying the carve-out of QUNDIS from Siemens Building Technologie by CAPCELLENCE as an exceptional successfully private equity deal within this segment. Findings The analysis shows that operational and governance improvements are common value creation measures in all buy-outs. The results suggest a lower leverage for smaller private equity deals indicating that financial engineering is less important. Furthermore, in small and mid-size deals, the strategic focus is growth contrary to downsizing and refocusing in large buy-outs. Research limitations/implications Results of a single case study should be generalized cautiously, as they are perceived as less robust compared to empirical methods or multiple case studies. However, this method is appropriate for explorative studies. Originality/value The paper is original in exploring certain value creation measures applied by private equity firms in their portfolio companies in the small and mid-size segment.</t>
  </si>
  <si>
    <t>Value creation in SME private equity buy-outs</t>
  </si>
  <si>
    <t xml:space="preserve"> Student teachers , Teachers , Case studies , English language , Educational programs , Teacher education , Rural areas , Role models , English as a second language--ESL , Student teaching , Secondary school students , Indonesia</t>
  </si>
  <si>
    <t xml:space="preserve"> 2959 feminist/gender studies; feminist studies , 1837 demography and human biology; demography (population studies) , 1432 sociology of education; sociology of education</t>
  </si>
  <si>
    <t xml:space="preserve"> 309</t>
  </si>
  <si>
    <t>https://search.proquest.com/docview/1867929967?accountid=194833</t>
  </si>
  <si>
    <t>22</t>
  </si>
  <si>
    <t xml:space="preserve"> 309-326</t>
  </si>
  <si>
    <t xml:space="preserve"> Copyright The Qualitative Report Jan 2017</t>
  </si>
  <si>
    <t xml:space="preserve"> Jambi University
611310 , Organization for Economic Cooperation &amp; Development
928120</t>
  </si>
  <si>
    <t>Mukminin, Amirul;Kamil, Dairabi;Muazza, Muazza;Haryanto, Eddy</t>
  </si>
  <si>
    <t>1867929967</t>
  </si>
  <si>
    <t>The purpose of this paper, within the altruistic, intrinsic, or extrinsic motives framework, was to report the qualitative findings on the undocumented motives of English as a foreign language (EFL) female student teachers to become a teacher by choosing a teacher education program at one public university in Jambi, Sumatra, Indonesia. The data were collected through demographic profiles and semi-structured in-depth interviews with 21 EFL female student teachers. Whereas personal interests and aptitudes undoubtedly act an important role to embark on a journey to become a teacher, our findings indicated that the female student teachers' desire to enter a teacher education program was driven by a strong mixing of altruistic motives (idealistic and social mission such as helping society become better in future, helping rural and remote areas, shaping future educated generation, and loving to work with young generation), intrinsic motives (intellectual mission, role models' continuation, and personal fulfillment), and extrinsic motives (compatible work schedules and a hero status at school and in society). Implications and suggestions for future research are also discussed.</t>
  </si>
  <si>
    <t>Why Teacher Education? Documenting Undocumented Female Student Teachers' Motives in Indonesia: A Case Study</t>
  </si>
  <si>
    <t xml:space="preserve"> Evaluation Methods , Research Methodology , Statistical Analysis</t>
  </si>
  <si>
    <t xml:space="preserve"> Case studies</t>
  </si>
  <si>
    <t xml:space="preserve"> 11</t>
  </si>
  <si>
    <t>https://search.proquest.com/docview/2364854820?accountid=194833</t>
  </si>
  <si>
    <t>Practical Assessment, Research &amp; Evaluation</t>
  </si>
  <si>
    <t xml:space="preserve"> College Park</t>
  </si>
  <si>
    <t xml:space="preserve"> 2019-11-25</t>
  </si>
  <si>
    <t xml:space="preserve"> 10.7275/xfp0-8228</t>
  </si>
  <si>
    <t xml:space="preserve"> © 2017.  Notwithstanding the ProQuest Terms and Conditions, you may use this content in accordance with the associated terms available at https://scholarworks.umass.edu/pare/policies.html</t>
  </si>
  <si>
    <t>Szafran, Robert</t>
  </si>
  <si>
    <t>2364854820</t>
  </si>
  <si>
    <t>Institutional assessment of student learning objectives has become a fact-of-life in American higher education and the Association of American Colleges and Universities' (AAC&amp;amp;U) VALUE Rubrics have become a widely adopted evaluation and scoring tool for student work. As faculty from a variety of disciplines, some less familiar with the psychometric literature, are drawn into assessment roles, it is important to point out two easily made but serious errors in what might appear to be one of the more straightforward assessments of measurement quality"”interrater reliability. The first error which can occur when a third rater is brought in to adjudicate a discrepancy in the scores reported by an initial two raters has been well-documented in the literature but never before illustrated with AAC&amp;amp;U rubrics. The second error is to cease training before the raters have demonstrated a satisfactory level of interrater reliability. This research note describes an actual case study in which the interrater reliability of the AAC&amp;amp;U rubrics was incorrectly reported and when correctly reported found to be inadequate. The note concludes with recommendations for the correct measurement of interrater reliability.</t>
  </si>
  <si>
    <t>The Miscalculation of Interrater Reliability: A Case Study Involving the AAC&amp;amp;amp;U VALUE Rubrics</t>
  </si>
  <si>
    <t xml:space="preserve"> collaborative research , multidisciplinarity , research management , knowledge management , team science , agile methodology</t>
  </si>
  <si>
    <t xml:space="preserve"> International conferences , Laboratories , Ethnography , Collaboration , Computer science , Teams , Communication , Preventive medicine , Research &amp; development--R&amp;D , Software engineering , Case studies , Project management , Digital media , Product development , Germany</t>
  </si>
  <si>
    <t xml:space="preserve"> 2018-04-16 (Received) , 2018-07-10 (Accepted) , 2018-07-23 (Published) , 2018-07-23 (Created) , 2018-04-16 (Submitted) , 2018-05-14 (Issued) , 2018-07-20 (Modified)</t>
  </si>
  <si>
    <t>https://search.proquest.com/docview/2230893762?accountid=194833</t>
  </si>
  <si>
    <t>Journal of Research Practice</t>
  </si>
  <si>
    <t xml:space="preserve"> Athabasca</t>
  </si>
  <si>
    <t xml:space="preserve"> © 2018. Notwithstanding the ProQuest Terms and Conditions, you may use this content in accordance with the associated terms available at http://jrp.icaap.org/index.php/jrp/about/submissions#copyrightNotice</t>
  </si>
  <si>
    <t xml:space="preserve"> American Journal of Preventive Medicine
511120</t>
  </si>
  <si>
    <t>Enric Senabre Hidalgo</t>
  </si>
  <si>
    <t>2230893762</t>
  </si>
  <si>
    <t>Agile methods, initially used by cross-functional teams in software development projects, can also facilitate teamwork in collaborative research processes. For this, project management-related issues need to be addressed, including the challenge of finding practical means for coordinating scientific collaboration, while garnering commitment from all participants. This article explores the utilisation of agile methods by a semi-distributed scientific team, for coordinating a multidisciplinary research project. It examines how these methods can contribute to task coordination in scientific research and highlights key factors for successful adoption of the agile framework in collaborative research projects. Data are collected from a research team, after a 10-week phase of implementing agile methods. Data analysis focuses on the effectiveness of team dynamics and the digital tools used for communication and coordination during the project. The findings indicate a perception that agile methods contribute to improved coordination and teamwork during project development, with less agreement on the utility of some of the tools used. Also, it suggests the importance of involvement of the Principal Investigator and the role and contribution of a Facilitator.</t>
  </si>
  <si>
    <t>Management of a Multidisciplinary Research Project: A Case Study on Adopting Agile Methods</t>
  </si>
  <si>
    <t xml:space="preserve"> COMMUNITY-BASED RESEARCH , ENTERPRISE , PARTICIPATORY RESEARCH , SCALE , SOCIAL , SURVEY</t>
  </si>
  <si>
    <t xml:space="preserve"> Research , Case studies , Provinces , Case studies , Community based , Polls &amp; surveys , Community research , Scaling , Time study</t>
  </si>
  <si>
    <t xml:space="preserve"> 374</t>
  </si>
  <si>
    <t>https://search.proquest.com/docview/2378080986?accountid=194833</t>
  </si>
  <si>
    <t>Research for All</t>
  </si>
  <si>
    <t>Jul 2018</t>
  </si>
  <si>
    <t xml:space="preserve"> London</t>
  </si>
  <si>
    <t xml:space="preserve"> 374-392</t>
  </si>
  <si>
    <t xml:space="preserve"> Jul 2018</t>
  </si>
  <si>
    <t xml:space="preserve"> 2018-07-01</t>
  </si>
  <si>
    <t xml:space="preserve"> 10.18546/RFA.02.2.14</t>
  </si>
  <si>
    <t xml:space="preserve"> © 2018. This work is published under https://creativecommons.org/licenses/by/4.0/  (the “License”). Notwithstanding the ProQuest Terms and Conditions, you may use this content in accordance with the terms of the License.</t>
  </si>
  <si>
    <t>Elson, Peter;Wamucii, Priscilla;Hall, Peter</t>
  </si>
  <si>
    <t>2378080986</t>
  </si>
  <si>
    <t>Community-based research generally focuses on achieving benefits for both communities and researchers on a local, place-based scale. This case study profiles the six-year evolution of a community-based social enterprise sector survey across Canada. What started as a class project, and then a one-time study of two provinces, grew, over time, to become a pan-Canadian social enterprise sector survey. The evolution of the survey was led by social enterprise intermediary organizations within provinces who recognized the potential value of the initial survey in their own context. This case study demonstrates that with time and commitment, the core values of community-based research can be successfully scaled-up.</t>
  </si>
  <si>
    <t>Scaling up community-based research: A case study</t>
  </si>
  <si>
    <t xml:space="preserve"> CRITICAL ENQUIRY , EXTENDED PROJECT QUALIFICATION , INDEPENDENT LEARNING , PARTNERSHIP , RESEARCH SKILLS</t>
  </si>
  <si>
    <t xml:space="preserve"> Research , Researchers , Students , Skills , Colleges &amp; universities , Case studies , Learning , Familiarity , College students , Libraries</t>
  </si>
  <si>
    <t xml:space="preserve"> 323</t>
  </si>
  <si>
    <t>https://search.proquest.com/docview/2378081142?accountid=194833</t>
  </si>
  <si>
    <t xml:space="preserve"> 323-334</t>
  </si>
  <si>
    <t xml:space="preserve"> 10.18546/RFA.02.2.10</t>
  </si>
  <si>
    <t>Cripps, Ellie;Wheeler, Richard</t>
  </si>
  <si>
    <t>2378081142</t>
  </si>
  <si>
    <t>This co-authored case study tells the story of a partnership project that aims to support students aged 16–18 to develop independent research skills. The University of Bristol, in collaboration with St Mary Redcliffe and Temple School, have developed the Extended Project Qualification Support Programme. During the support programme, students are offered supported visits to the university's libraries, and mentoring from university researchers to aid them in completing the Extended Project Qualification (EPQ). Between 2013 and 2016, the programme supported over 650 students in 23 schools in the Bristol area. Outcomes of the EPQ Support Programme include that students reported gaining skills in research, independent learning and critical enquiry, as well as familiarity with the university environment. The case study also explores longer-term impacts in preparing students for university and changing their attitudes to research, including the perspective from university researchers. Finally, the paper reflects on the partnership work involved throughout the project.</t>
  </si>
  <si>
    <t>Fostering independent research skills and critical enquiry among school students: A case study of a school–university partnership to support the Extended Project Qualification</t>
  </si>
  <si>
    <t xml:space="preserve"> MEASURING IMPACT , MEDIA ENGAGEMENT , ONLINE ENGAGEMENT , RESEARCH EXCELLENCE FRAMEWORK</t>
  </si>
  <si>
    <t xml:space="preserve"> Research , Researchers , Case studies , Case studies , Central government , United Kingdom--UK</t>
  </si>
  <si>
    <t xml:space="preserve"> 230</t>
  </si>
  <si>
    <t>https://search.proquest.com/docview/2378081557?accountid=194833</t>
  </si>
  <si>
    <t xml:space="preserve"> 230-243</t>
  </si>
  <si>
    <t xml:space="preserve"> 10.18546/RFA.02.2.03</t>
  </si>
  <si>
    <t>Copley, Jon</t>
  </si>
  <si>
    <t>2378081557</t>
  </si>
  <si>
    <t>Societal benefits of public engagement were recognized as 'impact' from research in the UK's recent Research Excellence Framework (REF), which determines an allocation of central government funding for universities and shapes the landscape for university researchers undertaking such activities. This paper shares experience from a successful REF Impact Case Study based on a programme of informing/inspiring-type public engagement, illustrating how engagement goals can match definitions of impact for the REF, and summarizing types of evidence used to demonstrate 'reach' and 'significance' of impact in media engagement, face-to-face engagement and online engagement, which represent common activities undertaken by many researchers.</t>
  </si>
  <si>
    <t>Providing evidence of impact from public engagement with research: A case study from the UK's Research Excellence Framework (REF)</t>
  </si>
  <si>
    <t xml:space="preserve"> Pulp and paper mill , Wastewater treatment , UASB reactor , Biogas , GHG mitigation , Financial and economic analysis</t>
  </si>
  <si>
    <t xml:space="preserve"> Reactors , Biogas , Reactors , Sludge , Boilers , Return on investment , Paper mills , Energy recovery , Greenhouse gases , Pulp &amp; paper industry , Sludge , Paper industry wastes , Wastewater , Wastewater , Greenhouse gases , Sludge , Pulp and paper industry , Greenhouse effect , Boilers , Case studies , Reactors , Case studies , Economic conditions , Renewable energy , Refining , Greenhouse effect , Mitigation , Paper mills , Pulp , Decarburizing , Pulp &amp; paper mills , Biogas , Alternative energy sources , Greenhouse gases , Upflow anaerobic sludge blanket reactors , Energy recovery , Security , Return on investment , Biogas , Brazil</t>
  </si>
  <si>
    <t xml:space="preserve"> 1039</t>
  </si>
  <si>
    <t xml:space="preserve"> 2019-09-01 (Issued)</t>
  </si>
  <si>
    <t>https://search.proquest.com/docview/2442972103?accountid=194833</t>
  </si>
  <si>
    <t>Biofuel Research Journal</t>
  </si>
  <si>
    <t>Summer 2019</t>
  </si>
  <si>
    <t xml:space="preserve"> Saint John</t>
  </si>
  <si>
    <t xml:space="preserve"> 1039-1045</t>
  </si>
  <si>
    <t xml:space="preserve"> Summer 2019</t>
  </si>
  <si>
    <t xml:space="preserve"> 2019-09-01</t>
  </si>
  <si>
    <t xml:space="preserve"> 10.18331/BRJ2019.6.3.4</t>
  </si>
  <si>
    <t xml:space="preserve"> © 2019. This work is published under http://creativecommons.org/licenses/by/3.0/  (the “License”). Notwithstanding the ProQuest Terms and Conditions, you may use this content in accordance with the terms of the License.</t>
  </si>
  <si>
    <t>Samuel Fontenelle Ferreira;Buller, Luz Selene;Mauro Donizeti Berni;Bajay, Sergio Valdir;Forster-Carneiro, Tânia</t>
  </si>
  <si>
    <t>2442972103</t>
  </si>
  <si>
    <t>Brazil is currently focused on its energy matrix transition in favor of increasing of the share of renewable energy carriers for both enhanced energy security and mitigation of greenhouse gas emissions. In this context, the country`s pulp and paper industry whose different wastes teams are not generally exploited, could play a critical role. Accordingly, the main objective of this work is to develop a conceptual ‘systemic’ biorefinery framework integrating the treatment of pulp and paper mill wastewater using upflow anaerobic sludge blanket (UASB) reactor with energy recovery through biogas production and its conversion into heat and power in stationary engines and boilers, respectively. Based on the results obtained through the present case study, it was revealed that the adoption of UASB reactors by the paper mill industry could properly addresses the environmental concerns faced while could contribute to the national agenda favoring an increasing share of renewable energies in the country`s energy matrix. The financial analysis showed that the investment required for the implementation of UASB reactors within a biorefinery platform would be minor vs. the investment in the whole mill and would be returned in 6.4 yr with a high return on investment even when operated at half of operational capacity. Moreover, through the developed UASB reactor-based biorefinery, the Brazilian pulp and paper industry as a whole could avoid 1.06 ×10 5 CO 2eq tons, effectively contributing to the decarbonization of the country`s economy.</t>
  </si>
  <si>
    <t>An integrated approach to explore UASB reactors for energy recycling in pulp and paper industry: a case study in Brazil</t>
  </si>
  <si>
    <t>Operations</t>
  </si>
  <si>
    <t xml:space="preserve"> application model , operation planning , orders control , profile door and window manufacturing (upvc) , the economical rate of the order</t>
  </si>
  <si>
    <t xml:space="preserve"> Raw materials , Inventory , Costs , Inventory control , Hypotheses , Management science , Case studies</t>
  </si>
  <si>
    <t xml:space="preserve"> 219</t>
  </si>
  <si>
    <t>https://search.proquest.com/docview/2123603448?accountid=194833</t>
  </si>
  <si>
    <t>Biomedical &amp; Pharmacology Journal</t>
  </si>
  <si>
    <t xml:space="preserve"> Bhopal</t>
  </si>
  <si>
    <t xml:space="preserve"> 219-229</t>
  </si>
  <si>
    <t>0974-6242</t>
  </si>
  <si>
    <t xml:space="preserve"> 2015-06-18</t>
  </si>
  <si>
    <t xml:space="preserve"> 10.13005/bpj/602</t>
  </si>
  <si>
    <t xml:space="preserve"> © 2015. This work is licensed under http://creativecommons.org/licenses/by-nc-sa/4.0/  (the “License”).  Notwithstanding the ProQuest Terms and Conditions, you may use this content in accordance with the terms of the License.</t>
  </si>
  <si>
    <t>Kermani, Amirasad Pouraskariyan;Abbaslu, Laleh;Seyed Ramin Alizadeh Shahi</t>
  </si>
  <si>
    <t>2123603448</t>
  </si>
  <si>
    <t>The objective of this research is to present an application model to plan the operations and to control the orders (the case study: profile door and window manufacturing (upvc)). The method applied in this paper is the field study. The measurement tools have been analyzed via investigating and analyzing the existing evidences, observations and interviews, and also taking use of the scientific models associating with the inventory control. This research has been in a way that primarily the mostly used raw materials in the year 2009 are determined and 6 items of the raw materials which included almost 94% of the warehouse inventory were chosen as the sample via ABC classification. Then, using EOQ formula the optimum amount of the order and using the ROP formula the reorder point and the precautious storage (Ss) have been calculated in the confidence level of 95%. In the next step the secondary optimization was performed on the basis of the order period system and finally the approach concerning the suggested model has been presented in order to plan and control the inventory of the items for the future period. The total results achieved imply that doing optimization, the total cost reduces considerably, and the possibility of not facing the deficiency of raw materials has an increase of 15%. Also the order status turned from the current system to the optimum system</t>
  </si>
  <si>
    <t>A Model to Plan the Operations and Control the Orders (the Case Study: Profile Door and Window Manufacturing (Upvc))</t>
  </si>
  <si>
    <t xml:space="preserve"> Case studies , Supply chains , Automobile industry , Cost control , Suppliers , Manufacturing , Just in time</t>
  </si>
  <si>
    <t xml:space="preserve"> 5160 Transportation management , 8680 Transportation equipment industry , 9130 Experimental/theoretical , 5310 Production planning &amp; control</t>
  </si>
  <si>
    <t xml:space="preserve"> 962</t>
  </si>
  <si>
    <t xml:space="preserve"> Tables , References , Graphs</t>
  </si>
  <si>
    <t>https://search.proquest.com/docview/1792213865?accountid=194833</t>
  </si>
  <si>
    <t>Independent Journal of Management &amp; Production</t>
  </si>
  <si>
    <t>Oct-Dec 2015</t>
  </si>
  <si>
    <t xml:space="preserve"> Sao Paulo</t>
  </si>
  <si>
    <t xml:space="preserve"> 962-972</t>
  </si>
  <si>
    <t>2236-269X</t>
  </si>
  <si>
    <t xml:space="preserve"> Oct-Dec 2015</t>
  </si>
  <si>
    <t xml:space="preserve"> 10.14807/ijmp.v6i4.341</t>
  </si>
  <si>
    <t xml:space="preserve"> Copyright Independent Journal of Management &amp; Production, I J M &amp; P Oct-Dec 2015</t>
  </si>
  <si>
    <t>Takeno, Fabio Yukio;Lucato, Wagner Cezar;Vanalle, Rosangela Maria;Vieira, Milton, Júnior</t>
  </si>
  <si>
    <t>1792213865</t>
  </si>
  <si>
    <t>  The modern literature shows that the Just in Time (JIT) utilization in the relationship between client and its supplier aims at optimizing the flow in the supply chain. Nevertheless, there are other aspects to be considered for the full utilization of the lean supply practices. Among those, the proximity tries to improve the liaison between the client and its provider of materials and components as a possible response to an increasing competitiveness level. To explore this subject this work had the objective of evaluating the determinant factors that could possibly explain the partial relocation of a manufacturing facility to create proximity conditions with one of its clients. For that purpose, a case study was developed in which a Brazilian auto parts manufacturing company belonging to the first tier of the automotive supply chain was considered. Because of such study, it was possible to conclude that the strategic advantages resulting from the proximity overpassed the conventional reasoning of considering financial gains as a key factor to justify such a decision. In fact, the cost savings obtained with the plant relocation were not enough to justify the investment made.</t>
  </si>
  <si>
    <t>PROXIMITY AS A KEY FACTOR TO NARROW THE RELATIONSHIP BETWEEN SUPPLIER AND ITS CUSTOMER - A CASE STUDY IN THE AUTO INDUSTRY</t>
  </si>
  <si>
    <t xml:space="preserve"> Philosophy , Lean manufacturing , Productivity , Case studies , Corporate culture , Quality control</t>
  </si>
  <si>
    <t xml:space="preserve"> 9130 Experimental/theoretical , 5310 Production planning &amp; control , 6100 Human resource planning</t>
  </si>
  <si>
    <t xml:space="preserve"> 151</t>
  </si>
  <si>
    <t xml:space="preserve"> Tables , References , Diagrams</t>
  </si>
  <si>
    <t>https://search.proquest.com/docview/1792213855?accountid=194833</t>
  </si>
  <si>
    <t>Jan-Mar 2016</t>
  </si>
  <si>
    <t xml:space="preserve"> 151-167</t>
  </si>
  <si>
    <t xml:space="preserve"> Jan-Mar 2016</t>
  </si>
  <si>
    <t xml:space="preserve"> 10.14807/ijmp.v7i1.388</t>
  </si>
  <si>
    <t xml:space="preserve"> Copyright Independent Journal of Management &amp; Production, I J M &amp; P Jan-Mar 2016</t>
  </si>
  <si>
    <t>Campos, Vinicius Mitsuo Kojima;Cotrim, Syntia Lemos;Galdamez, Edwin Vladmir Cardoza;Leal, Gislaine Camila Lapasini</t>
  </si>
  <si>
    <t>1792213855</t>
  </si>
  <si>
    <t>  The competitive scenario requires organizational strategies increasingly elaborated, creating the need of companies to structure their management models in order to absorb these conflicts generated by competition. The manufacturing area is financially affecting deeply the company's results, thus process improvement comes as the organization's survival guideline, and the rationalization of waste without the need for high investments, shown a great competitive alternative. The application of Kaizen event seeks to measure the benefits generated by the implementation of the philosophy of lean manufacturing, working setup aspects of machinery, the manufacturing process flow, reduced delivery lead-time and inventory process. The Kaizen Blitz was applied in a production cell of stamping and spirt processes. The obtained major improvements have been the reduction of machine setup time, reducing lead-time of item processing, the material flow within the production cell, and creating conditions for a more flexible management of the production schedule.</t>
  </si>
  <si>
    <t>INTRODUCTION OF LEAN MANUFACTURING PHILOSOPHY BY KAIZEN EVENT: CASE STUDY ON A METALMECHANICAL INDUSTRY</t>
  </si>
  <si>
    <t xml:space="preserve"> Case studies , Plasma , Water transportation , Cost control , Inventory , Shipping industry , Compensation , Logistics , Brazil , United States--US</t>
  </si>
  <si>
    <t xml:space="preserve"> 714</t>
  </si>
  <si>
    <t xml:space="preserve"> Tables , Diagrams , Equations , References</t>
  </si>
  <si>
    <t>https://search.proquest.com/docview/1826920609?accountid=194833</t>
  </si>
  <si>
    <t xml:space="preserve"> 714-728</t>
  </si>
  <si>
    <t xml:space="preserve"> 10.14807/tjmp.v7i5.459</t>
  </si>
  <si>
    <t xml:space="preserve"> Copyright Independent Journal of Management &amp; Production, I J M &amp; P 2016</t>
  </si>
  <si>
    <t>Leite, Marcela deSouza;Santos, Stephanie Conceição;Garo, Wagner Roberto, Junior</t>
  </si>
  <si>
    <t>1826920609</t>
  </si>
  <si>
    <t>  Transportation plays a very significant role when it comes to the costs of a company representing on average 60% of logistics costs, so its management is very important for any company. The transportation modal choice is one of the most important transportation decisions. The purpose of this article is to select the transportation mode which is able to minimize total costs, and consistent with the objectives of customer service on the coolant import, which is used in plasma cutting machines. With the installation of a distribution center in Brazil and the professionalization of the logistics department of the company, it was decided to re-evaluate the transportation mode previously chosen to import some items. To determine the best mode of transportation was used basic compensation costs, in other words the cost compensation of using the shuttle service to the indirect cost of inventory related to the modal performance. Through the study, it was possible to observe it may be possible to save up to 73% on the coolant international transportation by changing the transportation mode used by the company.</t>
  </si>
  <si>
    <t>TRANSPORTATION MODAL CHOICE IN COOLANT IMPORTATION THROUGH TOTAL COSTS MINIMIZATION: A CASE STUDY</t>
  </si>
  <si>
    <t xml:space="preserve"> Supply chains , Suppliers , Planning , Customer services , Small business , Profitability , Integrated software , Purchasing , Collaboration , Competition , Logistics , Raw materials , Sales prospecting , Case studies , Brazil</t>
  </si>
  <si>
    <t xml:space="preserve"> 662</t>
  </si>
  <si>
    <t xml:space="preserve"> Illustrations , References</t>
  </si>
  <si>
    <t>https://search.proquest.com/docview/1826920632?accountid=194833</t>
  </si>
  <si>
    <t xml:space="preserve"> 662-677</t>
  </si>
  <si>
    <t xml:space="preserve"> 10.14807/ijmp.v7i1.456</t>
  </si>
  <si>
    <t>Chubachi, Inês Shinobu;Garo, Wagner Roberto, Jr</t>
  </si>
  <si>
    <t>1826920632</t>
  </si>
  <si>
    <t>  The increasing market competition makes companies seek better results, through partnerships with suppliers, and it is necessary to analyse and adapt to the requirements of customers and market. Thus, for the realization of this article, it is based on concepts of Logistics according to supply chain, intending to analyse operational processes and suggest improvements in results and competitive gains for collaboration in the chain of trade in pieces of industrial equipment company in the Greater Säo Paulo region. Therefore, we conducted literature searches through books and articles, as well as a case study, which in general, revealed that the supply chain of the studied company has great potential for improvement it once has modest integration actions compared to a model with a strategic focus and some deviations compared to the academic literature. Research results have shown issues such as ignorance of the subject proposed by the employees as well as the need to create alternatives to maximize the interaction between the sectors within the organization contributing more competitive solutions in addition to providing agility in the process as a whole. To carry out further research, it is recommended further study regarding the implementation of management information systems to improve some processes and, consequently, the outcome of that organization.</t>
  </si>
  <si>
    <t>INTEGRATION IN THE CHAIN: A CASE STUDY ON THE COLLABORATION IN THE CHAIN OF A RESALE COMPANY OF PARTS FOR INDUSTRIAL EQUIPMENT</t>
  </si>
  <si>
    <t xml:space="preserve"> Maintenance costs , Maintenance management , Repair &amp; maintenance , Case studies , Preventive maintenance , Manufacturing , Small &amp; medium sized enterprises-SME , India</t>
  </si>
  <si>
    <t xml:space="preserve"> 9179 Asia &amp; the Pacific , 9130 Experimental/theoretical , 5130 Maintenance management</t>
  </si>
  <si>
    <t xml:space="preserve"> 35</t>
  </si>
  <si>
    <t xml:space="preserve"> Diagrams , Photographs , Charts , Tables , References</t>
  </si>
  <si>
    <t>https://search.proquest.com/docview/1771703228?accountid=194833</t>
  </si>
  <si>
    <t>IUP Journal of Operations Management</t>
  </si>
  <si>
    <t>Feb 2016</t>
  </si>
  <si>
    <t xml:space="preserve"> Hyderabad</t>
  </si>
  <si>
    <t xml:space="preserve"> 35-60</t>
  </si>
  <si>
    <t xml:space="preserve"> Feb 2016</t>
  </si>
  <si>
    <t xml:space="preserve"> Copyright IUP Publications Feb 2016</t>
  </si>
  <si>
    <t>Jain, Abhishek;Singh, Harwinder;Bhatti, Rajbir S</t>
  </si>
  <si>
    <t>1771703228</t>
  </si>
  <si>
    <t>  Maintenance in Indian Small and Medium Enterprises (SMEs) is regarded as a capital-extensive approach rather than profit-making approach. The position of management is held by the owner himself in most of the Indian organizations and management always thinks to optimize the overall expenditure on equipment maintenance in SMEs. In this paper, the authors introduce a new concept of Total Productive Maintenance (TPM) as Maintenance Management (MM) for optimizing recurring maintenance costs by using Interpretive Structural Modeling (ISM) approach. The effective maintenance strategies in the manufacturing organization can help to save a huge amount of time, money and other useful resources. Generally, owners are worried about low production and its product quality, but do not try to find the causes behind this problem in SMEs. The authors in this study identify many difficulties and suggest an action plan for the same after finding the causes of these problems. The authors observe a drastic change in the targeted organization after adoption of MM.</t>
  </si>
  <si>
    <t>Implementation of Maintenance Management in a Medium Size Industry for Optimization of Maintenance Cost: A Case Study</t>
  </si>
  <si>
    <t xml:space="preserve"> Case studies , Pharmaceutical industry , Drug stores , Generic drugs , Information technology , Brazil</t>
  </si>
  <si>
    <t xml:space="preserve"> 9130 Experimental/theoretical , 9173 Latin America , 8641 Pharmaceuticals industry , 5220 Information technology management</t>
  </si>
  <si>
    <t xml:space="preserve"> 27</t>
  </si>
  <si>
    <t xml:space="preserve"> Diagrams , Tables , References , Charts</t>
  </si>
  <si>
    <t>https://search.proquest.com/docview/1777862092?accountid=194833</t>
  </si>
  <si>
    <t>Brazilian Business Review</t>
  </si>
  <si>
    <t>Mar/Apr 2016</t>
  </si>
  <si>
    <t xml:space="preserve"> Vitória</t>
  </si>
  <si>
    <t xml:space="preserve"> 27-55</t>
  </si>
  <si>
    <t xml:space="preserve"> Mar/Apr 2016</t>
  </si>
  <si>
    <t xml:space="preserve"> 10.15728/bbr.2016.13.2.2</t>
  </si>
  <si>
    <t xml:space="preserve"> Copyright FUCAPE Business School Mar/Apr 2016</t>
  </si>
  <si>
    <t xml:space="preserve"> World Health Organization
923120</t>
  </si>
  <si>
    <t>Antoniolli, Pedro Domingos</t>
  </si>
  <si>
    <t>1777862092</t>
  </si>
  <si>
    <t>  The paper aims at proposing an information technology framework for demand management within a dyad on the supply chain pharmaceutical industry. The paper adopts the exploratory study as research method, involving a producer of generic drugs and its main distributor. Data was collected by semi-structured interviews. In pharmaceutical supply chain, sharing information boosted by information technology translates into greater flexibility and reliability, lower costs, obtained through more reliable forecasting, and lower inventory requirements. There are few initiatives involving Information Technology (IT) applied to demand management in pharmaceutical supply chains available in the literature. It was found that the IT framework proposed in this research is adherent to the demand management of the focused pharmaceutical dyad. Other assumption was that, if partners processes integration exist, better supply chain performance is achieved. It was found that, by means of proposed tools and solutions, such as RFID and involved partners applications integration, this goal could be achieved. Because of the chosen research approach, results may be restricted to these specific dyadic processes. Further application of the proposed IT framework have to be tested. The paper identifies demand management strategic and operational processes that can reach a better performance by using the proposed IT framework. Based on the literature, were identified which IT requirements should be met to demand management processes optimization. Additionally, were applied questionnaires and interviews to the focused dyad personnel, to corroborate the data identified in the literature. Answers found in the case study link literature elements with those stated by respondents. Finally, based on this, was conceived an IT framework composed of three elements: 1. One specific for infrastructure, to enable data and systems interoperability among SC participants, considering a virtualized infrastructure environment (Cloud); 2. An information system solution to integrate partners applications, based on the reference component model structure (CORBA / CCM - Common Object Request Broker Architectures / Corba Component Model); 3. One element responsible for logistics operations, formed by fourth and fifth pieces: a tool to streamline the logistics flow, and to obtain prompt inventory data, provided by a RFID (Radio Frequency Identification) solution; and another to provide information about production and logistics lead times, applied to demand forecasts elaboration and to streamline the order fulfillment process, based on OEE (Overall Equipment Effectiveness) solution. This paper covers a field that is not widely researched that is IT solution application into pharmaceutical demand management processes, and related performance improvements.</t>
  </si>
  <si>
    <t>Information Technology Framework for Pharmaceutical Supply Chain Demand Management: a Brazilian Case Study</t>
  </si>
  <si>
    <t xml:space="preserve"> Supply chains , Case studies , Manufacturing , Enterprise resource planning , Innovations , Production capacity , Success , Supply chain management , Efficiency , Quality , Supplies , Automobile production , India</t>
  </si>
  <si>
    <t xml:space="preserve"> 9130 Experimental/theoretical , 5160 Transportation management , 8680 Transportation equipment industry , 9179 Asia &amp; the Pacific</t>
  </si>
  <si>
    <t xml:space="preserve"> 53</t>
  </si>
  <si>
    <t>https://search.proquest.com/docview/1797672545?accountid=194833</t>
  </si>
  <si>
    <t>May 2016</t>
  </si>
  <si>
    <t xml:space="preserve"> 53-69</t>
  </si>
  <si>
    <t xml:space="preserve"> May 2016</t>
  </si>
  <si>
    <t xml:space="preserve"> Copyright IUP Publications May 2016</t>
  </si>
  <si>
    <t>Singh, Mahendra</t>
  </si>
  <si>
    <t>1797672545</t>
  </si>
  <si>
    <t>  Efficiency in Supply Chain Management (SCM) has emerged as a challenge for manufacturing organizations. The case becomes more important where most of the materials are to be outsourced. The advanced technologies like Just-in-Time (JIT) and Flexible Manufacturing System (FMS) have increased the importance of supply chain optimization. The case is about Direct-On-Line (DOL) supplies system used by Hero MotoCorp (HMC) (India's No.1 two-wheeler manufacturing company) for managing efficiently their advanced manufacturing system of different components, parts supplies at different units. The study shows how HMC managed their suppliers system by DOL supplies to the different lines of production. The company is known for high quality product variety offerings in two-wheeler market. The supplies system used by company shows high level of efficiency all around. The case discusses the problem of managing high level of outsourcing with low level of inventories at manufacture's end. The case shows a way out of the complexity of managing large numbers of vendors with the help of Enterprise Resource Planning (ERP) and Information Technology (IT) integration in SCM. The basic objectives covered are: understanding what DOL system is and how it functions.</t>
  </si>
  <si>
    <t>Hero MotoCorp's Quest for Efficiency and Effectiveness in Supply Chain Management: A Case Study of Direct On-Line Supplies System</t>
  </si>
  <si>
    <t xml:space="preserve"> Supply chains , Innovations , Sustainability , Suppliers , Case studies , United States--US</t>
  </si>
  <si>
    <t xml:space="preserve"> 1540 Pollution control , 5160 Transportation management , 9190 United States , 9110 Company specific</t>
  </si>
  <si>
    <t xml:space="preserve"> 33</t>
  </si>
  <si>
    <t xml:space="preserve"> References</t>
  </si>
  <si>
    <t>https://search.proquest.com/docview/1809938525?accountid=194833</t>
  </si>
  <si>
    <t>Journal of Strategic Innovation and Sustainability</t>
  </si>
  <si>
    <t xml:space="preserve"> West Palm Beach</t>
  </si>
  <si>
    <t xml:space="preserve"> 33-37</t>
  </si>
  <si>
    <t>1718-2077</t>
  </si>
  <si>
    <t xml:space="preserve"> Copyright North American Business Press May 2016</t>
  </si>
  <si>
    <t xml:space="preserve"> McDonalds Corp
533110
722513</t>
  </si>
  <si>
    <t>Rowley, Ben;McMurtrey, Mark E</t>
  </si>
  <si>
    <t>1809938525</t>
  </si>
  <si>
    <t>  In the not too distant past, people would grow a significant portion of their own food. But in much of today's developed economies, sustenance is simply bought at retail outlets. The supply chain management and its linkage to quality food production and innovation at McDonald's will be examined. Specific examples of modifications in supply chain strategy as they extend into new market areas globally (in India) will be discussed. The efforts of the company to satisfy the demands of the triple bottom line will be addressed, including some basics of corporate responsibility, successes, and where problems still exist for McDonald's.</t>
  </si>
  <si>
    <t>McDonald's and the Triple Bottom Line: A Case Study of Corporate Sustainability</t>
  </si>
  <si>
    <t xml:space="preserve"> case study , contingency theory , interdependencies , Norwegian petroleum industry , reverse logistics , supply chain management</t>
  </si>
  <si>
    <t xml:space="preserve"> Case studies , Offshore drilling rigs , Waste management , Petroleum industry wastes , Waste management , Complex systems , Waste management , Petroleum industry , Contingency , Logistics , Contingency , Industrial wastes , Complex systems , Supply chains , Case studies</t>
  </si>
  <si>
    <t xml:space="preserve"> 348</t>
  </si>
  <si>
    <t>https://search.proquest.com/docview/2254471474?accountid=194833</t>
  </si>
  <si>
    <t>Sep 30, 2017</t>
  </si>
  <si>
    <t xml:space="preserve"> 348-356</t>
  </si>
  <si>
    <t xml:space="preserve"> Sep 30, 2017</t>
  </si>
  <si>
    <t xml:space="preserve"> 10.2495/DNE-V12-N3-348-356</t>
  </si>
  <si>
    <t xml:space="preserve"> © 2017.  Notwithstanding the ProQuest Terms and Conditions, you may use this content in accordance with the associated terms available at https://www.witpress.com/journals/dne  or in accordance with the terms at https://creativecommons.org/licenses/by/4.0/ (the “License”), if applicable</t>
  </si>
  <si>
    <t>Engelseth, P</t>
  </si>
  <si>
    <t>2254471474</t>
  </si>
  <si>
    <t>Waste management is usually considered just another form of reverse physical distribution. This case study points to uncertainties associated with operating a drill cuttings flow from offshore installations, through treatment on land, and onwards to its final form. The case description evokes a form of supply chain that is inherently complex. Contingency theory, focusing on interdependencies associated with interaction, is applied as approach to indicate how developing this waste flow as a complex system involves taking into account features of sequential, pooled and reciprocal interdependencies. Interaction should accordingly be tailored through analyzing these interdependencies found in the case.</t>
  </si>
  <si>
    <t>Reverse logistics as a complex system: a case study of waste management in the Norwegian offshore petroleum industry</t>
  </si>
  <si>
    <t xml:space="preserve"> Customer Relation Management , Water , Water Supply Service , Customer Satisfaction , Equitization (privatization)</t>
  </si>
  <si>
    <t xml:space="preserve"> Customer relationship management , Case studies</t>
  </si>
  <si>
    <t xml:space="preserve"> 2019-08-19 (Issued) , 2019-09-26 (Submitted) , 2018-07-01 (Created) , 2019-09-26 (Modified)</t>
  </si>
  <si>
    <t>https://search.proquest.com/docview/2384090929?accountid=194833</t>
  </si>
  <si>
    <t>AU E-Journal of Interdisciplinary Research</t>
  </si>
  <si>
    <t xml:space="preserve"> Bangkok</t>
  </si>
  <si>
    <t>2408-1906</t>
  </si>
  <si>
    <t xml:space="preserve"> © 2018. Notwithstanding the ProQuest Terms and Conditions, you may use this content in accordance with the associated terms available at  http://www.assumptionjournal.au.edu/index.php/eJIR/about/editorialPolicies#openAccessPolicy  </t>
  </si>
  <si>
    <t>Tran Thi Thanh Thuy &amp;amp; Others</t>
  </si>
  <si>
    <t>2384090929</t>
  </si>
  <si>
    <t>Customer is the rationale for the existence of any company because a company sells products or services in a relationship with customers. According to Michael LeBoeuf, every company’s greatest assets are its customers, because without customers there is no company. There is no doubt that the better a company can manage its customer relationships, the more success it is likely to have. To facilitate a successful Customer Relationship Management (CRM), there are many CRM tools such as a variety of software provide by different companies. The businesses can choose the most feasible and suitable for their actual situation and capacity. This paper addresses the concept of CRM – what it is, why it is so important, what current trends it has. Not only analyzing CRM from a general perspective, but we also take water utilities in Vietnam as a case study to feature CRM in a more lively and practical way.</t>
  </si>
  <si>
    <t>CUSTOMER RELATIONSHIP MANAGEMENT – A CASE STUDY IN URBAN WATER UTILITIES IN VIETNAM</t>
  </si>
  <si>
    <t xml:space="preserve"> case study , complex systems , lean , material handling , Norwegian petroleum industry , services industry , Warehouse management</t>
  </si>
  <si>
    <t xml:space="preserve"> Case studies , Warehousing management , Waste management , Information systems , Warehouse management systems , Organizational aspects , Materials handling , Continuous improvement , Warehouses , Systems design , Outsourcing , Complex systems , Petroleum industry , Information management , Materials handling , Lean manufacturing , Management , Complex systems , Supply chains , Principles , Case studies</t>
  </si>
  <si>
    <t xml:space="preserve"> 199</t>
  </si>
  <si>
    <t>https://search.proquest.com/docview/2254461046?accountid=194833</t>
  </si>
  <si>
    <t>Jun 30, 2018</t>
  </si>
  <si>
    <t xml:space="preserve"> 199-207</t>
  </si>
  <si>
    <t xml:space="preserve"> Jun 30, 2018</t>
  </si>
  <si>
    <t xml:space="preserve"> 10.2495/DNE-V13-N2-199-207</t>
  </si>
  <si>
    <t>Engelseth, Per;Gundersen, Daniela</t>
  </si>
  <si>
    <t>2254461046</t>
  </si>
  <si>
    <t>Commonly warehouse management is subject to deterministic planning procedures within the organizational scope of supply chain management. Lately lean principles have become more widespread and also adapted to develop materials handling within warehouses. Several facets of analysis are considered in this case study on outsourced warehousing in the Norwegian petroleum industry. This study reveals empirically how outsourced warehousing as service provision involves an organization problem with waste found both at the service management and at the process levels. Analysis points to how lean principles of process improvement may be combined with complex systems thinking. The case reveals examples of how warehouse management and its operations are full of complexities leading to waste. While lean usually is used hands on to manage these wastes through manual incremental development, another organisation of continuous innovation is suggested here. Lean is suggested be developed as organizational context of complex systems information warehouse management system software. Following lean principles evokes many types of process waste at the studied warehouse. Instead on following the manual stepwise and continuous process improvement approach of lean in all areas of organization, a more radical change to complex systems evident in information system design to support warehousing processes is proposed with lean as its organizational context.</t>
  </si>
  <si>
    <t>Lean and complex systems: a case study of materials handling at an on-land warehouse facility supporting subsea gas operations</t>
  </si>
  <si>
    <t xml:space="preserve"> sustainability evaluation , eco-friendly machining , entropy weight , TOPSIS , cryogenic machining</t>
  </si>
  <si>
    <t xml:space="preserve"> Alternatives , Manufacturing , Cooling , Multiple criterion , Magnetic fields , Machining , Decision making , Solid lubricants , Lubricants &amp; lubrication , Impact analysis , Algorithms , Sustainable development , Sustainable development , Methods , Environmental impact , Algorithms , Subjectivity , Decision making , Energy consumption , Evaluation , Case studies</t>
  </si>
  <si>
    <t xml:space="preserve"> 42</t>
  </si>
  <si>
    <t xml:space="preserve"> 2020-03-31 (Received) , 2020-04-19 (Revised) , 2020-04-28 (Accepted)</t>
  </si>
  <si>
    <t>https://search.proquest.com/docview/2398375288?accountid=194833</t>
  </si>
  <si>
    <t>Journal of Manufacturing and Materials Processing</t>
  </si>
  <si>
    <t xml:space="preserve"> 2020-04-30</t>
  </si>
  <si>
    <t xml:space="preserve"> 10.3390/jmmp4020042</t>
  </si>
  <si>
    <t>Bhat, Prathamesh;Agrawal, Chetan;Khanna, Navneet</t>
  </si>
  <si>
    <t>2398375288</t>
  </si>
  <si>
    <t>This work presents a comprehensive structure for evaluating the sustainability of machining processes. Industries can contribute towards developing a sustainable future by using algorithms that evaluate the sustainability of their processes. Inspired by the literature, the proposed model involves a set of metrics that are critical in evaluating the impact of a process on society, environment, and economy. The flexibility of this model allows decision-makers to use the available responses to identify the most favorable process. The entropy weight method was suggested for objectively calculating the weights of each indicator. A multi-criteria decision-making method i.e., Technique for Order Preference based on Similarity to Ideal Solution (TOPSIS), was used to rank processes in the decreasing order of their sustainability. The proposed algorithm was successfully validated with case studies from the published literature. A MATLAB code was also created so that industries may expeditiously apply this method to evaluate the sustainability of machining processes.</t>
  </si>
  <si>
    <t>Development of a Sustainability Assessment Algorithm and Its Validation Using Case Studies on Cryogenic Machining</t>
  </si>
  <si>
    <t xml:space="preserve"> Supply chain risk management , Ericsson , Resilience , Capabilities , Longitudinal , Risk monitoring , Reactive , Proactive</t>
  </si>
  <si>
    <t xml:space="preserve"> Risk management , Case depth , Contingency planning , Internet of Things , Supply chains , Organizational structure , Monitoring , Decision making , Electronics manufacturing services , Interviews , Suppliers , Supply chains , Risk assessment , Case studies , Japan</t>
  </si>
  <si>
    <t xml:space="preserve"> 641</t>
  </si>
  <si>
    <t xml:space="preserve"> 2019-07-16 (Received) , 2020-01-13 (Revised) , 2020-05-09 (Revised) , 2020-05-17 (Revised) , 2020-05-18 (Accepted)</t>
  </si>
  <si>
    <t>https://search.proquest.com/docview/2439588692?accountid=194833</t>
  </si>
  <si>
    <t>50</t>
  </si>
  <si>
    <t>International Journal of Physical Distribution &amp; Logistics Management</t>
  </si>
  <si>
    <t xml:space="preserve"> 641-666</t>
  </si>
  <si>
    <t>0960-0035</t>
  </si>
  <si>
    <t xml:space="preserve"> 10.1108/IJPDLM-07-2019-0219</t>
  </si>
  <si>
    <t xml:space="preserve"> © 2020. This work is published under http://creativecommons.org/licences/by/4.0 (the “License”). Notwithstanding the ProQuest Terms and Conditions, you may use this content in accordance with the terms of the License.</t>
  </si>
  <si>
    <t>Norrman, Andreas;Wieland, Andreas</t>
  </si>
  <si>
    <t>2439588692</t>
  </si>
  <si>
    <t>Purpose This invited article explores current developments in supply chain risk management (SCRM) practices by revisiting the classical case of Ericsson (Norrman and Jansson, 2004) after 15 years, and updating its case description and analysis of its organizational structure, processes and tools for SCRM. Design/methodology/approach An exploratory case study is conducted with a longitudinal focus, aiming to understand both proactive and reactive SCRM practices using a holistic perspective of a real-life example. Findings The study demonstrates how Ericsson's SCRM practices have developed, indicating that improved functional capabilities are increasingly combined across silos and leveraged by formalized learning processes. Important enablers are IT capabilities, a fine-grained and cross-functional organization, and a focus on monitoring and compliance. Major developments in SCRM are often triggered by incidents, but also by requirements from external stakeholders and new corporate leaders actively focusing on SCRM and related activities. Research limitations/implications Relevant areas for future research are proposed, thereby increasing the knowledge of how companies can develop SCRM practices and capabilities further. Practical implications Being one of few in-depth holistic case studies of SCRM, decision-makers can learn about many practices and tools. Of special interest is the detailed description of how Ericsson reactively responded to the Fukushima incident (2011), and how it proactively engaged in monitoring and assessment activities. It is also exemplified how SCRM practices could continuously be developed to make them “stick” to the organization, even in stable times. Originality/value This is one of the first case studies to delve deeper into the development of SCRM practices through taking a longitudinal approach.</t>
  </si>
  <si>
    <t>The development of supply chain risk management over time: revisiting Ericsson</t>
  </si>
  <si>
    <t>Media and Entertainment</t>
  </si>
  <si>
    <t xml:space="preserve"> entertainment , socialization , student , Pakistan , social networking</t>
  </si>
  <si>
    <t xml:space="preserve"> Data analysis , Case studies , Social organization , Dating services , Addictions , Social networks , Networking , Addiction , Social networks , University students , Internet , Marketing agreements , Students</t>
  </si>
  <si>
    <t xml:space="preserve"> 187</t>
  </si>
  <si>
    <t xml:space="preserve"> 2018-01-23 (Received) , 2019-01-02 (Accepted)</t>
  </si>
  <si>
    <t>https://search.proquest.com/docview/2217356564?accountid=194833</t>
  </si>
  <si>
    <t>Interdisciplinary Description of Complex Systems</t>
  </si>
  <si>
    <t xml:space="preserve"> Zagreb</t>
  </si>
  <si>
    <t>1-B</t>
  </si>
  <si>
    <t>1334-4684</t>
  </si>
  <si>
    <t xml:space="preserve"> 10.7906/indecs.17.1.18</t>
  </si>
  <si>
    <t xml:space="preserve"> © 2019. This work is licensed under http://creativecommons.org/licenses/by/4.0/  (the “License”).  Notwithstanding the ProQuest Terms and Conditions, you may use this content in accordance with the terms of the License.</t>
  </si>
  <si>
    <t>Shamsa Kanwal;Abdul Hameed Pitafi;Akhtar, Sadia;Muhammad Irfan</t>
  </si>
  <si>
    <t>2217356564</t>
  </si>
  <si>
    <t>Social networking sites provide a virtual platform for socialization, interaction, and entertainment. The overuse of social networking sites has become a global phenomenon, especially among young generations. The purpose of this study is to investigate the addiction elements of social networking sites and the impact of such an addiction on online self-disclosure. Additionally, the moderation effect of openness and extraversion was also analysed. Data from university students in Pakistan was gathered online using the Google survey application. In total 290 samples were gathered and examined. SPSS and AMOS software programmes were used to analyse data. Findings confirmed that young generations tend to have greater online self-disclosure due to social networking sites addiction. Both moderation results also showed a significant relationship between social networking sites addiction and online self-disclosure. The results of the current study are also used as a guideline for making policies related to social networking sites addiction.</t>
  </si>
  <si>
    <t>Online Self-Disclosure Through Social Networking Sites Addiction: A Case Study of Pakistani University Students</t>
  </si>
  <si>
    <t>Law</t>
  </si>
  <si>
    <t xml:space="preserve"> green criminology , environmental justice , oil sands , First Nations , Treaty rights</t>
  </si>
  <si>
    <t xml:space="preserve"> Environmental justice , Oil sands , Criminology , Case studies</t>
  </si>
  <si>
    <t xml:space="preserve"> 67</t>
  </si>
  <si>
    <t xml:space="preserve"> 2018-12-01 (Created) , 2018-02-23 (Submitted) , 2018-12-01 (Issued) , 2018-12-01 (Modified)</t>
  </si>
  <si>
    <t>https://search.proquest.com/docview/2268353471?accountid=194833</t>
  </si>
  <si>
    <t>International Journal for Crime, Justice and Social Democracy</t>
  </si>
  <si>
    <t xml:space="preserve"> Brisbane</t>
  </si>
  <si>
    <t xml:space="preserve"> 67-82</t>
  </si>
  <si>
    <t>2202-7998</t>
  </si>
  <si>
    <t xml:space="preserve"> 2018-12-01</t>
  </si>
  <si>
    <t xml:space="preserve"> 10.5204/ijcjsd.v7i4.936</t>
  </si>
  <si>
    <t xml:space="preserve"> Copyright © 2018. This work is published under https://creativecommons.org/licenses/by/4.0/  (the “License”).  Notwithstanding the ProQuest Terms and Conditions, you may use this content in accordance with the terms of the License.</t>
  </si>
  <si>
    <t>Heydon, James</t>
  </si>
  <si>
    <t>2268353471</t>
  </si>
  <si>
    <t>Procedural environmental justice refers to fairness in processes of decision-making. It recognises that environmental victimisation, while an injustice in and of itself, is usually underpinned by unjust deliberation procedures. Although green criminology tends to focus on the former—distributional dimension of environmental justice—this article draws attention to its procedural counterpart. In doing so, it demonstrates how the notions of justice-as-recognition and justice-as-participation are jointly manifested within its conceptual boundaries. This is done by using the consultation process that occurs with indigenous peoples on proposed oil sands projects in Northern Alberta, Canada, as a case study. Drawing from ‘elite’ interviews, the article illustrates how indigenous voices have been marginalised and their Treaty rights misrecognised within this consultation process. As such, in seeking to understand the procedural determinants of distributional injustice, the article aims to encourage broader green criminological scholarship to do the same.</t>
  </si>
  <si>
    <t>Sensitising Green Criminology to Procedural Environmental Justice: A Case Study of First Nation Consultation in the Canadian Oil Sands</t>
  </si>
  <si>
    <t xml:space="preserve"> Consumer , service user , participation , rehabilitation</t>
  </si>
  <si>
    <t xml:space="preserve"> 76</t>
  </si>
  <si>
    <t xml:space="preserve"> 2018-03-01 (Created) , 2017-03-01 (Submitted) , 2018-03-01 (Issued)</t>
  </si>
  <si>
    <t>https://search.proquest.com/docview/2268354737?accountid=194833</t>
  </si>
  <si>
    <t xml:space="preserve"> 76-90</t>
  </si>
  <si>
    <t xml:space="preserve"> 2018-03-01</t>
  </si>
  <si>
    <t xml:space="preserve"> 10.5204/ijcjsd.v7i1.396</t>
  </si>
  <si>
    <t>De'Ath, Sophie;Flynn, Catherine;Field-Pimm, Melanie</t>
  </si>
  <si>
    <t>2268354737</t>
  </si>
  <si>
    <t>This exploratory study investigates the various factors to be considered when developing and implementing consumer participation in community-based criminal justice settings. The study uses the Victorian Association for the Care and Resettlement of Offenders (VACRO), based in Melbourne, Australia, as its case study site as this organisation is in the process of formally introducing consumer participation. The study is informed by previous research in key areas related to criminal justice, focusing on the perspectives of various stakeholders: staff, volunteers, and consumers. A mixed method approach offered a range of opportunities for participants to engage with the research. Thematic analysis identified multi-layered issues need to be considered when implementing consumer participation. Poor individual understanding was noted as a barrier, alongside a limited shared vision of the concept. These were seen to be influenced by practical issues such as high staff turnover and conceptual challenges, notably the existing discourse around offenders. The implications of these findings for further research on consumer participation in the criminal justice setting are explored.</t>
  </si>
  <si>
    <t>Building Knowledge of Consumer Participation in Criminal Justice in Australia: A Case Study</t>
  </si>
  <si>
    <t xml:space="preserve"> Hate crimes , hate speech , media , ethnic stereotypes , Serbia</t>
  </si>
  <si>
    <t xml:space="preserve"> Hate crimes , Victims of crime , Minority &amp; ethnic groups , Case studies , Serbia</t>
  </si>
  <si>
    <t xml:space="preserve"> 21</t>
  </si>
  <si>
    <t xml:space="preserve"> 2018-06-01 (Created) , 2018-04-20 (Submitted) , 2018-06-01 (Issued)</t>
  </si>
  <si>
    <t>https://search.proquest.com/docview/2268355737?accountid=194833</t>
  </si>
  <si>
    <t xml:space="preserve"> 21-37</t>
  </si>
  <si>
    <t xml:space="preserve"> 2018-06-01</t>
  </si>
  <si>
    <t xml:space="preserve"> 10.5204/ijcjsd.v7i2.518</t>
  </si>
  <si>
    <t>Jokanovic, Jelena</t>
  </si>
  <si>
    <t>2268355737</t>
  </si>
  <si>
    <t>This article provides an overview of the Republic of Serbia’s legal framework that incorporates strong guarantees for protection from discrimination, national minorities’ rights, and prosecution of (ethnic) hate crimes, but also describes a social context loaded with strong prejudices. To illustrate the above, I present a case study of two similar incidents of alleged hate crimes reported in a local Serbian newspaper. In both cases, the victims were young men belonging to ethnic minorities. In 2015, within a period of two months, a Serb was attacked in the Croatian capital, Zagreb, and an Albanian-speaking man in the Serbian town, Novi Sad. The articles attracted online comments, 205 and 134 respectively, mostly from readers from Serbia. These comments elicited what are likely to be honest responses because of the relative anonymity provided to authors. By analyzing commentaries on these newspaper items, this article compares social responses to hate crime cases where victims belonged to different ethnic groups and where the incidents occurred in different geographic and social contexts.</t>
  </si>
  <si>
    <t>Hate Crime Victims in Serbia: A Case Study of Context and Social Perceptions</t>
  </si>
  <si>
    <t xml:space="preserve"> Nigeria , Tenancy , Breach of covenant , Ejection of tenant , Lagos State Citizen Mediation Centre , Alternative dispute resolution (ADR)</t>
  </si>
  <si>
    <t xml:space="preserve"> Aviation , Litigation , Alternative dispute resolution , Recovery , Ejection , Manufacturing , Economic conditions , Investments , Mediation , Endorsements , Litigation , Judges &amp; magistrates , Litigation , Case studies , Nigeria</t>
  </si>
  <si>
    <t xml:space="preserve"> 2018-06-10 (Received) , 2018-10-07 (Revised) , 2018-10-26 (Accepted)</t>
  </si>
  <si>
    <t>https://search.proquest.com/docview/2190049540?accountid=194833</t>
  </si>
  <si>
    <t>Journal of Property, Planning and Environmental Law</t>
  </si>
  <si>
    <t xml:space="preserve"> 67-80</t>
  </si>
  <si>
    <t>2514-9407</t>
  </si>
  <si>
    <t xml:space="preserve"> 10.1108/JPPEL-06-2018-0015</t>
  </si>
  <si>
    <t>Daramola Thompson Olapade;Olapade, Biodun;Bioye Tajudeen Aluko</t>
  </si>
  <si>
    <t xml:space="preserve"> Department of Estate Management, Obafemi Awolowo University, Ile-Ife, Nigeria , Biodun Olapade and Co, Lagos, Nigeria , Department of Estate Management, Obafemi Awolowo University, Ile-Ife, Nigeria</t>
  </si>
  <si>
    <t>2190049540</t>
  </si>
  <si>
    <t>Purpose This paper aims to explore the use of alternative dispute resolution (ADR) techniques as a legitimate means of ejection of recalcitrant tenant in property. This is with a view of providing information that will improve property investment and management. Design/methodology/approach The paper adopts a case study approach using five selected case studies where ADR approach was used to recover premises. Findings The experience from the case studies shows that the use of ADR in premises recovery is effective but has its challenges. In the five case studies, consent judgment, mediation and negotiation were used to recover premises in less than three months compared to an average of 18 months using litigation. Also, the cost in all the cases were lower where they exist at all than when litigation are used. The paper provides useful information to practitioners on the use of the effective alternative approach to recover premises from recalcitrant tenants. Originality/value The paper provides practical ways through which recovery of premises could be achieved through non-adversarial technique in developing property markets, which hitherto was not available in literature.</t>
  </si>
  <si>
    <t>Premises recovery through adoption of alternative dispute resolution (ADR) techniques</t>
  </si>
  <si>
    <t>IT</t>
  </si>
  <si>
    <t xml:space="preserve"> information seeking behaviour , digital camera , case study</t>
  </si>
  <si>
    <t xml:space="preserve"> Information seeking behavior , Consumers , Data processing , Digital cameras , Information retrieval , Digital cameras , Case studies , Consumers</t>
  </si>
  <si>
    <t xml:space="preserve"> 2015-02-15 (Received) , 2015-02-15 (Accepted) , 2015-05-08 (Published)</t>
  </si>
  <si>
    <t>https://search.proquest.com/docview/2306308948?accountid=194833</t>
  </si>
  <si>
    <t>EAI Endorsed Transactions on Industrial Networks and Intelligent Systems</t>
  </si>
  <si>
    <t>May 2015</t>
  </si>
  <si>
    <t xml:space="preserve"> Ghent</t>
  </si>
  <si>
    <t xml:space="preserve"> May 2015</t>
  </si>
  <si>
    <t xml:space="preserve"> 2015-05-08</t>
  </si>
  <si>
    <t xml:space="preserve"> 10.4108/inis.2.3.e3</t>
  </si>
  <si>
    <t xml:space="preserve"> © 2015. This work is licensed under http://creativecommons.org/licenses/by/3.0/  (the “License”).  Notwithstanding the ProQuest Terms and Conditions, you may use this content in accordance with the terms of the License.</t>
  </si>
  <si>
    <t>Agnes W.Y. Chan;Eddie H.T. Ko;Eric M.Y. Ho;Dickson K.W. Chiu;Elza Y.L. Chan</t>
  </si>
  <si>
    <t>2306308948</t>
  </si>
  <si>
    <t>This case study explores the information seeking behaviour of digital camera consumers based on Assael’s consumer information acquisition and processing model. 135 responses were received from potential target group who had purchased or was planning to purchase digital cameras. Findings show that respondents who had not purchased digital camera before tended to seek for related information and generally spent more time on the search. Motivation of information seeking triggered by risk and uncertainty is also supported by resulting data .Significant difference was found in information seeking and time spent on the search based on different education attainment and income level of consumers. These results give hints to promoters to outline strategies for capturing potential customers based on their information seeking behaviour, as well as highlight informational supports that could be provided by relevant information agencies such as consumer councils and public libraries.</t>
  </si>
  <si>
    <t>Information seeking behaviour and purchasing decision: case study in digital cameras</t>
  </si>
  <si>
    <t xml:space="preserve"> Context-aware computing , Context-awareness , Context-aware Application , Context-aware design guidelines , Context-aware development</t>
  </si>
  <si>
    <t xml:space="preserve"> Ubiquitous computing , Guidelines , Ambient intelligence , Applications programs , Smartphones , Mobile operating systems , Case studies , Mobile computing</t>
  </si>
  <si>
    <t xml:space="preserve"> 2015-06-19 (Received) , 2015-07-25 (Accepted) , 2015-11-05 (Published)</t>
  </si>
  <si>
    <t>https://search.proquest.com/docview/2306220375?accountid=194833</t>
  </si>
  <si>
    <t>EAI Endorsed Transactions on Context-Aware Systems and Applications</t>
  </si>
  <si>
    <t>Nov 2015</t>
  </si>
  <si>
    <t xml:space="preserve"> Nov 2015</t>
  </si>
  <si>
    <t xml:space="preserve"> 2015-11-05</t>
  </si>
  <si>
    <t xml:space="preserve"> 10.4108/eai.5-11-2015.150604</t>
  </si>
  <si>
    <t>Shams, Hossein;Zamanifar, Kamran</t>
  </si>
  <si>
    <t>2306220375</t>
  </si>
  <si>
    <t>Presenting a context-aware service and information is a key aspect of ubiquitous computing, but development of such applications is quite complicated. Context-aware applications should be able to obtain raw data fromsensors, create highlevel context information, detect the user’s situation, and adapt the behavior of the application to the recognized situation . These complexities caused to reduce the impact of context -awareness in mobile computing while sensors of smartphones have made huge potential for developing context aware mobile applications. In this paper, we explain some guidelines to overcome the existing obstacles by separating the context -aware application layers and make a loosely coupled connection between them. These guidelines will bring easy and rapid development, reusability of the code and flexibility for developers. Finally, we provide a case study example in the Android platform to demonstrate how the guidelines can be used in a real application.</t>
  </si>
  <si>
    <t>Design guidelines for rapid and simple context-aware mobile application development – an android case study</t>
  </si>
  <si>
    <t xml:space="preserve"> Communities of practice , Knowledge transfer , Web 2.0 , Collaboration , Social networking (e.g. Facebook, second life)</t>
  </si>
  <si>
    <t xml:space="preserve"> Collaboration , Social capital , Cooperation , Social factors , Knowledge sharing , Entanglement , Social networks , Knowledge management , Scholarly publishing , Crowdsourcing , Social research , Conferences , Positive thought , Academic staff , Case studies , Timing , Privacy , Social networks , Information systems , Wisdom , Networking</t>
  </si>
  <si>
    <t xml:space="preserve"> 51</t>
  </si>
  <si>
    <t>https://search.proquest.com/docview/2093342813?accountid=194833</t>
  </si>
  <si>
    <t>29</t>
  </si>
  <si>
    <t>Information Technology &amp; People</t>
  </si>
  <si>
    <t xml:space="preserve"> West Linn</t>
  </si>
  <si>
    <t xml:space="preserve"> 51-68</t>
  </si>
  <si>
    <t>0959-3845</t>
  </si>
  <si>
    <t xml:space="preserve"> 10.1108/ITP-09-2014-0220</t>
  </si>
  <si>
    <t>Levy, Meira;Hadar, Irit;Te'eni, Dov;Unkelos-Shpigel, Naomi;Sherman, Sofia;Harel, Nassi</t>
  </si>
  <si>
    <t xml:space="preserve"> Industrial Engineering and Management Department,Shenkar College,Ramat-Gan,Israel , Information Systems Department,Haifa University,Haifa,Israel , Faculty of Management,Tel-Aviv University,Tel-Aviv,Israel , Information Systems Department,Haifa University,Haifa,Israel , Information Systems Department,Haifa University,Haifa,Israel , Information Systems Department,Haifa University,Haifa,Israel</t>
  </si>
  <si>
    <t>2093342813</t>
  </si>
  <si>
    <t>Purpose – The purpose of this paper is to propose a conference-based online social network (OSN) for academics’ knowledge sharing and collaboration around and beyond a conference, while exploring the entanglement of the social and technical aspects of the system. Design/methodology/approach – Following an exploratory study, an OSN prototype was developed and implemented in ECIS 2014. The usage of the OSN platform was monitored and in-depth interviews were conducted with seven of its active users. Findings – Academic researchers have positive attitudes toward using conference-based OSN. However, there is a gap between academics’ perceptions and their actual behavior. Several barriers for engagement were identified, leading to technical and social recommendations, including the following needs: integrating the OSN platform with other conference information systems; addressing privacy concerns; allowing on-going collaboration; increasing OSN vitality; using the wisdom of the crowd; and promotion and its timing. Research limitations/implications – The case study highlighted existing benefits, and identified potential future benefits from implementing a conference-based OSN. Future research is required to generalize the findings and evaluate the proposed strategies for enhancing user engagement. Practical implications – This study revealed the set of considerations that should be taken upon launching a new academic OSN, which are beyond the technical issues per se . Social implications – The paper presents the expected benefits from, and existing barriers to using a conference-based OSN, and suggests recommendations for encouraging academics to engage in such OSN, in order to enhance long-term social interactions, knowledge sharing and collaboration among conference participants. Originality/value – This is a first study to examine a conference-based OSN.</t>
  </si>
  <si>
    <t>Social networking in an academic conference context: insights from a case study</t>
  </si>
  <si>
    <t xml:space="preserve"> Success , Amusement parks , Information technology , Business models , Parks &amp; recreation areas , Case studies , California , Florida , United States--US</t>
  </si>
  <si>
    <t xml:space="preserve"> 143</t>
  </si>
  <si>
    <t xml:space="preserve"> Graphs , Photographs , References</t>
  </si>
  <si>
    <t>https://search.proquest.com/docview/1847565722?accountid=194833</t>
  </si>
  <si>
    <t>Journal of the International Academy for Case Studies</t>
  </si>
  <si>
    <t xml:space="preserve"> Arden</t>
  </si>
  <si>
    <t xml:space="preserve"> 143-151</t>
  </si>
  <si>
    <t>1078-4950</t>
  </si>
  <si>
    <t xml:space="preserve"> Copyright Jordan Whitney Enterprises, Inc 2016</t>
  </si>
  <si>
    <t xml:space="preserve"> Disneyland
713110 , Walt Disney World Resort
721110
713110</t>
  </si>
  <si>
    <t>Borkowski, Stephen;Sandrick, Carolyn;Wagila, Katie;Goller, Carolin;Ye, Chen;Zhao, Lin</t>
  </si>
  <si>
    <t>1847565722</t>
  </si>
  <si>
    <t>  Similar to a restaurant reservation, it is valid for a limited time only. [...]visitors can redeem their FastPass+ up to one hour after their assigned time. [...]guests will be able to do more throughout their visit which means that they will spend more. [...]they will have the best experience they have ever had at the Disney theme parks and will be much more eager to come back and experience it all over again.</t>
  </si>
  <si>
    <t>MAGICBANDS IN THE MAGIC KINGDOM: CUSTOMER-CENTRIC INFORMATION TECHNOLOGY IMPLEMENTATION AT DISNEY</t>
  </si>
  <si>
    <t xml:space="preserve"> Case studies , Customer services , Evolution , Business models , Suppliers , Value chain , Manufacturers , Construction industry</t>
  </si>
  <si>
    <t>https://search.proquest.com/docview/1836879901?accountid=194833</t>
  </si>
  <si>
    <t>59</t>
  </si>
  <si>
    <t>Research Technology Management</t>
  </si>
  <si>
    <t>May/Jun 2016</t>
  </si>
  <si>
    <t xml:space="preserve"> Arlington</t>
  </si>
  <si>
    <t xml:space="preserve"> 37-49</t>
  </si>
  <si>
    <t>0895-6308</t>
  </si>
  <si>
    <t xml:space="preserve"> May/Jun 2016</t>
  </si>
  <si>
    <t xml:space="preserve"> 10.1080/08956308.2016.1161405</t>
  </si>
  <si>
    <t xml:space="preserve"> Copyright Taylor &amp; Francis Ltd. May/Jun 2016</t>
  </si>
  <si>
    <t xml:space="preserve"> RTMAEC</t>
  </si>
  <si>
    <t>Robinson, William;Chan, Paul;Lau, Thomas</t>
  </si>
  <si>
    <t>1836879901</t>
  </si>
  <si>
    <t>  Using activity theory as a framework, this paper explores how organizational changes enabled a multinational construction company to transform its business model in pursuit of servitization. Following one firm's journey toward servitization over a 33-month period, the study demonstrates how the mobilization of new resources across the supply chain, the development of new products, and the creation of new service offerings enabled the organization to create and capture value in new ways. Given the lack of research on systems integrators and servitization, the case offers some important insights. It suggests that systems integrators must carefully consider their position within their existing value chain as they shift toward servitized business models and then constantly coordinate internal and external activities as they move forward. For instance, Laing O'Rourke developed new offerings by exploiting data from across the supply chain and integrating design and manufacturing processes to create possibilities to capture value through long-term customer relationships. The use of activity theory as a frame for the analysis offers a new way of examining how these firms move toward servitization and what barriers they face.</t>
  </si>
  <si>
    <t>Finding New Ways of Creating Value: A Case Study of Servitization in Construction</t>
  </si>
  <si>
    <t xml:space="preserve"> Amusement parks , Information technology , Case studies , United States--US</t>
  </si>
  <si>
    <t xml:space="preserve"> 117</t>
  </si>
  <si>
    <t>https://search.proquest.com/docview/1848749743?accountid=194833</t>
  </si>
  <si>
    <t xml:space="preserve"> Walt Disney Co
512110
515120
711211
713110</t>
  </si>
  <si>
    <t>1848749743</t>
  </si>
  <si>
    <t>  The primary subject matter of this case concerns customer-centric information technology implementation. Secondary issues examined include customer experience, innovative technology development and adoption, customer relationship management, and big data. The case has a difficulty level appropriate for junior level courses or higher. The case is designed to be taught in three class hours and is expected to require three hours of outside preparation by students.</t>
  </si>
  <si>
    <t xml:space="preserve"> Innovations , Case studies , Masks , Cosmetics , Hydrogels , Competitive advantage , Cooperation , Competition , Computer &amp; video games , Technological change , Smartphones , Usability , South Korea</t>
  </si>
  <si>
    <t xml:space="preserve"> Diagrams , References</t>
  </si>
  <si>
    <t>https://search.proquest.com/docview/1836879907?accountid=194833</t>
  </si>
  <si>
    <t>Jul/Aug 2016</t>
  </si>
  <si>
    <t xml:space="preserve"> 21-28</t>
  </si>
  <si>
    <t xml:space="preserve"> Jul/Aug 2016</t>
  </si>
  <si>
    <t xml:space="preserve"> 10.1080/08956308.2016.1185340</t>
  </si>
  <si>
    <t xml:space="preserve"> Copyright Taylor &amp; Francis Ltd. Jul/Aug 2016</t>
  </si>
  <si>
    <t xml:space="preserve"> AmorePacific Corp
446120</t>
  </si>
  <si>
    <t>Lee, Bangsil (Esther);Kang, Jina</t>
  </si>
  <si>
    <t>1836879907</t>
  </si>
  <si>
    <t>  The locus of innovation can be found in either the core or the peripheral components of a product. Most innovation literature has focused on innovation in core product components because improvements in peripheral components were believed to have only a minor effect on overall innovation or market outcomes. However, AmorePacific's "cushion," a liquid foundation-saturated sponge in a compact, demonstrates that peripheral innovation can create significant competitive advantage: the company's innovative sponges and puffs, peripheral components of its cosmetic products, generated sales revenue of $542 million in 2014. AmorePacific's case suggests a four-step framework for implementing peripheral innovation. First, find customer hassles latent in the core components. Second, address those pain points by improving usability through peripheral components. Third, create synergy between the core and peripheral components. Finally, minimize costs associated with changes to peripheral components.</t>
  </si>
  <si>
    <t>The Power of Peripheral Innovation: A Case Study of AmorePacific's Cushion Foundation</t>
  </si>
  <si>
    <t xml:space="preserve"> big spatial data , haskell , homotopy continuation , interval analysis , mathematical modeling</t>
  </si>
  <si>
    <t xml:space="preserve"> Accuracy , Radiation measurement , Accuracy , Case studies , Spatial data , Neural networks , Interpolation , Polynomials , Power consumption , Subsystems , Power consumption , Radiation , Mathematical models , Neural networks , Case studies</t>
  </si>
  <si>
    <t xml:space="preserve"> 208</t>
  </si>
  <si>
    <t>https://search.proquest.com/docview/2254473043?accountid=194833</t>
  </si>
  <si>
    <t>Jul 31, 2016</t>
  </si>
  <si>
    <t xml:space="preserve"> 208-219</t>
  </si>
  <si>
    <t xml:space="preserve"> Jul 31, 2016</t>
  </si>
  <si>
    <t xml:space="preserve"> 10.2495/DNE-V11-N3-208-219</t>
  </si>
  <si>
    <t xml:space="preserve"> © 2016.  Notwithstanding the ProQuest Terms and Conditions, you may use this content in accordance with the associated terms available at https://www.witpress.com/journals/dne  or in accordance with the terms at https://creativecommons.org/licenses/by/4.0/ (the “License”), if applicable</t>
  </si>
  <si>
    <t>F. ANTÓN CASTRO;MUSIIGE, D;Mioc, D;LAULAGNET, V</t>
  </si>
  <si>
    <t>2254473043</t>
  </si>
  <si>
    <t>This paper presents a case study for comparing different multidimensional mathematical modeling methodologies used in multidimensional spatial big data modeling and proposing a new technique. An analysis of multidimensional modeling approaches (neural networks, polynomial interpolation and homotopy continuation) was conducted for finding an approach with the highest accuracy for obtaining reliable information about a cell phone consumed power and emitted radiation from streams of measurements of different physical quantities and the uncertainty ranges of these measure ments. The homotopy continuation numerical approach proved to have the highest accuracy (97%). This approach was validated against another device with a different RF subsystem design. The approach modelled the power consumption of the validation device with an accuracy of 98%.</t>
  </si>
  <si>
    <t>Multidimensional big spatial data modeling through a case study: LTE RF subsystem power consumption modeling</t>
  </si>
  <si>
    <t xml:space="preserve"> Virtual reality , Theory , Research methodology , Success , Social networks , Charitable foundations , Crowdsourcing , Crowdfunding , Case studies , United States--US</t>
  </si>
  <si>
    <t xml:space="preserve"> 708</t>
  </si>
  <si>
    <t xml:space="preserve"> References , Graphs , Diagrams</t>
  </si>
  <si>
    <t>https://search.proquest.com/docview/1849313681?accountid=194833</t>
  </si>
  <si>
    <t>Journal of the Association for Information Systems</t>
  </si>
  <si>
    <t>Oct 2016</t>
  </si>
  <si>
    <t xml:space="preserve"> Atlanta</t>
  </si>
  <si>
    <t xml:space="preserve"> 708-736</t>
  </si>
  <si>
    <t>1536-9323</t>
  </si>
  <si>
    <t xml:space="preserve"> Oct 2016</t>
  </si>
  <si>
    <t xml:space="preserve"> Copyright Association for Information Systems Oct 2016</t>
  </si>
  <si>
    <t xml:space="preserve"> Facebook Inc
518210
519130</t>
  </si>
  <si>
    <t>Gleasure, Rob;Feller, Joseph</t>
  </si>
  <si>
    <t>1849313681</t>
  </si>
  <si>
    <t>  Recently, many people have discussed crowdfunding's role in developing new products and new businesses. However, crowdfunding is driven not only by economics but also by a set of shared values; values that unite communities of funders and anchor them to specific projects. We theorize how these anchor values evolve by analyzing one extreme case, specifically the Oculus Rift virtual reality headset developer kits. The Oculus Rift had significant success on Kickstarter fundraising and generating interest in virtual reality. However, they also caused controversy when the company was subsequently sold to Facebook for US$2 billion, a move that some argued contradicted the principles of crowdfunding. We perform a grounded theory analysis of public discourse from mid-2012 to mid-2014. That analysis suggests the Kickstarter community's response to events around the Oculus Rift was ultimately self-preservational in nature whereby that community adapted their perceived values around the Oculus Rift to maintain a distinctive and sustainable collective identity. Finally, we relate these findings to existing research on organizational identity and stakeholder engagement.</t>
  </si>
  <si>
    <t>A Rift in the Ground: Theorizing the Evolution of Anchor Values in Crowdfunding Communities through the Oculus Rift Case Study</t>
  </si>
  <si>
    <t xml:space="preserve"> e-learning , business education , corporate university , knowledge management</t>
  </si>
  <si>
    <t xml:space="preserve"> Online instruction , Corporate learning , Distance learning , Organizational aspects , Colleges &amp; universities , Case studies</t>
  </si>
  <si>
    <t xml:space="preserve"> 2016-01-25 (Received) , 2016-07-28 (Accepted) , 2016-12-02 (Published)</t>
  </si>
  <si>
    <t>https://search.proquest.com/docview/2306232294?accountid=194833</t>
  </si>
  <si>
    <t>EAI Endorsed Transactions on e-Learning</t>
  </si>
  <si>
    <t xml:space="preserve"> 2016-12-02</t>
  </si>
  <si>
    <t xml:space="preserve"> 10.4108/eai.2-12-2016.151717</t>
  </si>
  <si>
    <t xml:space="preserve"> © 2016. This work is licensed under http://creativecommons.org/licenses/by/3.0/  (the “License”).  Notwithstanding the ProQuest Terms and Conditions, you may use this content in accordance with the terms of the License.</t>
  </si>
  <si>
    <t>Iannotta, M;Meret, C;Gatti, M;F. D’Ascenzo</t>
  </si>
  <si>
    <t>2306232294</t>
  </si>
  <si>
    <t>The implementation of Information and Communication Technologies (ICT) in business education appears to be influenced by a number of organizational issues, such as culture and technological sophistication. However, extant research has had very little to say about the antecedents that shape the adoption and diffusion of ICT across companies. In order to shed light on the phenomenon under investigation, this paper presents a comparative case study between five Italian companies that have instituted a corporate university. By distinguishing companies in typical cases and deviant cases with regard to the extensive use of e-learning technologies, our findings provide some useful insights about the antecedents that make companies more or less prone to employ the new frontiers of technology in their CUs.</t>
  </si>
  <si>
    <t>The antecedents of e-learning adoption within Italian corporate universities: a comparative case study</t>
  </si>
  <si>
    <t xml:space="preserve"> Research , Plagiarism , Prevention , Statistical analysis , Case studies , Kolhapur India</t>
  </si>
  <si>
    <t xml:space="preserve"> 1</t>
  </si>
  <si>
    <t>https://search.proquest.com/docview/1900395426?accountid=194833</t>
  </si>
  <si>
    <t>International Journal of Information Dissemination and Technology</t>
  </si>
  <si>
    <t xml:space="preserve"> Ambala</t>
  </si>
  <si>
    <t xml:space="preserve"> 1-4</t>
  </si>
  <si>
    <t>2229-5984</t>
  </si>
  <si>
    <t xml:space="preserve"> Copyright Maharishi Markandehwar University 2017</t>
  </si>
  <si>
    <t>Sutar, Dhananjay</t>
  </si>
  <si>
    <t>1900395426</t>
  </si>
  <si>
    <t>In an Internet era, plagiarism is becoming a very serious issue and it is to be considered as an Ethical Dilemma in Academia. Various types of plagiarism are found in many research works and it is either practiced intentionally or unintentionally. The article throws light on its overview consisting of need of Anti-plagiarism software, types of Plagiarism, preventive measures to avoid plagiarism, Do's and Don'ts to avoid plagiarism with related issues and perspectives. A statistical analysis of the use of Turn it in done by faculty members of Shivaji University, Kolhapur (SUK) is also provided to determine how its use statistics can be considered as a yardstick for measuring the quality of the research.</t>
  </si>
  <si>
    <t>Use of Turnitin by Faculty Members and its relevance to Quality of Research: A case study of Shivaji University, Kolhapur</t>
  </si>
  <si>
    <t xml:space="preserve"> Information technology , Information resources , Perception , Accessibility , Communities , Information technology , Education , Information sources , Technology utilization , Case studies , Higher education , Quality of education , Internet resources , Colleges &amp; universities</t>
  </si>
  <si>
    <t xml:space="preserve"> 142</t>
  </si>
  <si>
    <t>https://search.proquest.com/docview/1920421945?accountid=194833</t>
  </si>
  <si>
    <t xml:space="preserve"> 142-145</t>
  </si>
  <si>
    <t>Gopinath, Shaini A</t>
  </si>
  <si>
    <t>1920421945</t>
  </si>
  <si>
    <t>Technology has penetrated all areas of life and the use of information technology (IT) has promoted incredible work procedures and approaches. Information Technology is vastly used in academic environment especially in higher education sector. e-resources are the major aspects in providing the multi-user, multi-accessibility to the users inside the campus and outside the world with no cost and no time round the clock as well. The present study intends to assess the perception and use of electronic information resources on the quality of education and research among the academic community in the Mahatma Gandhi University. The study applied a standard survey. On the basis of the results, some suggestions have been put forward for improving the use of electronic information resources among the academic community in the Mahatma Gandhi University.</t>
  </si>
  <si>
    <t>Perception and Use Electronic Information Resources Among the Academic Community: A case study</t>
  </si>
  <si>
    <t xml:space="preserve"> Information technology , Scientists , Adults , Habits , Eye (anatomy) , Information technology , Reading , New technology , Youth , Digital media , Children , Scientists , Habits , Librarians , Social sciences , Case studies , Colleges &amp; universities , India</t>
  </si>
  <si>
    <t xml:space="preserve"> 280</t>
  </si>
  <si>
    <t>https://search.proquest.com/docview/2015493388?accountid=194833</t>
  </si>
  <si>
    <t xml:space="preserve"> 280-282</t>
  </si>
  <si>
    <t>Jatana, Meena</t>
  </si>
  <si>
    <t>2015493388</t>
  </si>
  <si>
    <t>The paper examines the Reading Habits of Social Scientists at a leading social science research institute and Panjab University. The introduction of new technology, especially computer and the Internet have posed a threat to reading habits. Information Technology becomes the Time Eating Machines especially social media and mass media. Reading helps in all-round development of a person from his birth to death. It adds new sight to eyes and new wisdom to mind. The reading habit is an essential and important aspect for creating the literate society in this world. Children, youth and adults alike are more inclined towards new technology for information, entertainment and pleasure. Now to keep balance in the use of old and new technology, the librarians have to attract new generation towards reading.</t>
  </si>
  <si>
    <t>Impact of information technology on reading habits of social scientists: A case study</t>
  </si>
  <si>
    <t xml:space="preserve"> Academic publications , Documents , College faculty , Scholarly publishing , Case studies , Chennai India</t>
  </si>
  <si>
    <t xml:space="preserve"> 295</t>
  </si>
  <si>
    <t>https://search.proquest.com/docview/2015493565?accountid=194833</t>
  </si>
  <si>
    <t xml:space="preserve"> 295-298</t>
  </si>
  <si>
    <t>Panneerselvam, P</t>
  </si>
  <si>
    <t>2015493565</t>
  </si>
  <si>
    <t>The study examines challenges and opportunities faced by the faculty members of B. S. Abdur Rahman Crescent University in publishing scholarly articles. There are many factors which influence scholarly publications, directly or indirectly. Here, I would like to put forth a few important aspects, which have direct influence on this important publication. Hence, the main objective of the study is to investigate the factors which are associated with scholarly publications. Full time faculties have been identified for this study and a structured questionnaire was distributed to them.</t>
  </si>
  <si>
    <t>Influencing factors for scholarly publications: A case study of B. S. Abdur Rahman Crescent University, Chennai</t>
  </si>
  <si>
    <t xml:space="preserve"> Wireless networks , Political factors , Auctions , Telecommunications industry , Private networks , Mergers , Communications networks , Market exit , Interference , Business schools , Spectrum allocation , Clearing , Pricing , Shutdowns , Mobile communication systems , Radio frequency allocation , Auctions , Case studies , Scarcity , United States--US , India</t>
  </si>
  <si>
    <t xml:space="preserve"> 225</t>
  </si>
  <si>
    <t>https://search.proquest.com/docview/1951278633?accountid=194833</t>
  </si>
  <si>
    <t>Digital Policy, Regulation and Governance</t>
  </si>
  <si>
    <t xml:space="preserve"> 225-250</t>
  </si>
  <si>
    <t>2398-5038</t>
  </si>
  <si>
    <t xml:space="preserve"> 10.1108/DPRG-11-2016-0048</t>
  </si>
  <si>
    <t xml:space="preserve"> Vodafone Group PLC
517210</t>
  </si>
  <si>
    <t>Curwen, Peter;Whalley, Jason</t>
  </si>
  <si>
    <t xml:space="preserve"> Newcastle Business School, Northumbria University, Newcastle, UK , Newcastle Business School, Northumbria University, Newcastle, UK</t>
  </si>
  <si>
    <t>1951278633</t>
  </si>
  <si>
    <t>Purpose The purpose of the paper is to assess whether the dysfunctional structure of the Indian mobile communications sector has been improved by a large number of spectrum auctions during the period 2010-2016. Design/methodology/approach This paper provides a case study of developments in the Indian mobile communications sector primarily during the period 2010-2016. This period has witnessed a large number of spectrum auctions, the results of which are presented and analysed. The particular focus is upon the consequences of these auctions for the structure of the sector which began the period in what can best be described as a dysfunctional state. Findings The paper concludes that only limited progress has so far been made in improving the structure of the sector. This is due to factors such as political interference, delays in completing merger &amp;amp; acquisition (M&amp;amp;A) activity, badly organised auctions, a scarcity of the right amount of spectrum in the right places and a regional structure that inhibits operators from providing a nationwide presence. Practical implications The paper concludes that considerable progress still needs to be made: For example, political interference needs to be harmonised, auction prices need to become market-clearing and M&amp;amp;A activity needs to come to fruition. Originality/value The existing analysis of the sector has paid only limited attention to the significance of auctions for the structure of the sector, and this paper provides an analysis of all auctions and M&amp;amp;A activity virtually to the end of 2016, making it unusually up-to-date.</t>
  </si>
  <si>
    <t>A tale of many auctions: mobile communications in India struggle to overcome a dysfunctional structure</t>
  </si>
  <si>
    <t xml:space="preserve"> South Khorasan , exploitation of wind energy , site selection</t>
  </si>
  <si>
    <t xml:space="preserve"> Aqueducts , Mathematical analysis , Altitude , Protected areas , Cost analysis , Temperature , Rivers , Extraction , Rivers , Land use , Aqueducts , Rivers , Electricity , Airports , Electricity , Information dissemination , Power plants , Decision analysis , Villages , Land use , Abundance , Towns , Decision making , Land use , Pollution effects , Mathematical models , Methods , Environment , Energy , Decision making , Altitude , Environment models , Wind power , Wells , Analytic hierarchy process , Power plants , Site selection , Electric power plants , Site selection , Decision making , Wind energy , Earthquakes , Electric power generation , Investments , Power plants , Spring (season) , Case studies , Renewable energy , Wind power , Site selection , Geographic information systems , Pollution , Abundance , Temperature effects , Electricity , Acceleration , Altitude , Velocity , Multiple criterion</t>
  </si>
  <si>
    <t xml:space="preserve"> 81 Engineering and Sciences (CI)</t>
  </si>
  <si>
    <t xml:space="preserve"> 49</t>
  </si>
  <si>
    <t>https://search.proquest.com/docview/1905432518?accountid=194833</t>
  </si>
  <si>
    <t>Computational Ecology and Software</t>
  </si>
  <si>
    <t>Jun 2017</t>
  </si>
  <si>
    <t xml:space="preserve"> Hong Kong</t>
  </si>
  <si>
    <t xml:space="preserve"> 49-64</t>
  </si>
  <si>
    <t xml:space="preserve"> Jun 2017</t>
  </si>
  <si>
    <t xml:space="preserve"> 10.0000/issn-2220-721x-compuecol-2017-v7-0005</t>
  </si>
  <si>
    <t xml:space="preserve"> Copyright International Academy of Ecology and Environmental Sciences (IAEES) Jun 2017</t>
  </si>
  <si>
    <t>Chamanehpour, E</t>
  </si>
  <si>
    <t>1905432518</t>
  </si>
  <si>
    <t>Wind energy due to abundance, minimal environmental pollution and high cost-effectiveness are considered as one of the best clean energies. One of the most important issues in the use of wind energy is the correct layout of suitable extraction locations of wind energy to generate electricity. The suitablesite selection to establish wind power plants based on the principles and criteria of a sustainable environmental advancement which in addition to cost-effectiveness and employment generation results in a cheap and inexhaustible energy source besides providing the basic information to attract domestic as well as foreign investments to use the wind energy. In the present study, 16 information layer consisting of: wind speed, temperature, altitude, slope, towns, villages, main and secondary routes, airport, protected areas, land use, rivers, wells, springs and aqueducts, earthquake acceleration and faults was considered as the basic decision-making criteria. Using multi-criteria decision-making methods in GIS environment viz. Analytical Hierarchy Process (AHP) and Fuzzy methods, modelling of the suitable extraction sites of wind energy was carried out. The results exhibited that the best regions that can be nestled in the excellent class include Zirkouh of Ghaen, east of Darmian, east of Sarbishe, north of Khoosf and east of Deyhouk. Considering the calculations of the present study, from the total case study area, 3.3% in AHP method and 4.5% in Fuzzy method had excellent potential to use wind energy. Finally, the area located in the north-west of Khoosf was proposed as the best area to establish the wind power plant.</t>
  </si>
  <si>
    <t>Site selection of wind power plant using multi-criteria decision-making methods in GIS: A case study</t>
  </si>
  <si>
    <t xml:space="preserve"> User services , Libraries , Journals , Academic libraries , Open access publishing , Librarians , Library staff , Institutional repositories , Case studies , Pilot projects , Colleges &amp; universities , Liverpool England</t>
  </si>
  <si>
    <t xml:space="preserve"> 3.13 ACADEMIC LIBRARIES (NOT SCHOOL LIBRARIES) , 10.01 ELECTRONIC PUBLICATION</t>
  </si>
  <si>
    <t>https://search.proquest.com/docview/1943518311?accountid=194833</t>
  </si>
  <si>
    <t>30</t>
  </si>
  <si>
    <t>Insights</t>
  </si>
  <si>
    <t>Jul 2017</t>
  </si>
  <si>
    <t xml:space="preserve"> Newbury</t>
  </si>
  <si>
    <t xml:space="preserve"> 85-91</t>
  </si>
  <si>
    <t xml:space="preserve"> Jul 2017</t>
  </si>
  <si>
    <t xml:space="preserve"> Copyright United Kingdom Serials Group (UKSG) Jul 2017</t>
  </si>
  <si>
    <t xml:space="preserve"> Liverpool John Moores University
611310</t>
  </si>
  <si>
    <t>Dishman, Cath</t>
  </si>
  <si>
    <t xml:space="preserve"> Open Access and Digital Scholarship Librarian Liverpool John Moores University</t>
  </si>
  <si>
    <t>1943518311</t>
  </si>
  <si>
    <t>The rise of the concept of 'library as publisher' has caused many university libraries to consider their role in the world of open access (OA) publishing and how that supports digital scholarship at their institutions. This paper outlines Liverpool John Moores University (LJMU) Library Services' first steps into that world through the offering of an open journals hosting service. It begins by explaining the background and justification for the library offering such a service and details the pilot undertaken to test the chosen system, Open Journal Systems (OJS). It considers what policies, procedures and support need to be in place in order to run a successful open journals hosting service. Lessons learned and observations gathered during the pilot are shared to help others considering setting up an open journals hosting service in their own institution. Finally it looks at the next steps for LJMU in taking this pilot forward to a full service offer.</t>
  </si>
  <si>
    <t>Developing an open journals hosting service: a case study from Liverpool John Moores University (LJMU)</t>
  </si>
  <si>
    <t xml:space="preserve"> Information systems , Web 2.0 , Formal method , Strategic planning , Information technology , Strategic management , Crowdsourcing , Information technology , Strategic management , Comparative analysis , Literature reviews , Strategic planning , Stakeholders , Publishing , Consultants , Case studies , Information technology , Teams , Literature reviews , Australia</t>
  </si>
  <si>
    <t xml:space="preserve"> 83 Social and Behavioral Sciences (CI) , 14 COMMUNICATIONS AND INFORMATION TECHNOLOGY</t>
  </si>
  <si>
    <t xml:space="preserve"> 832</t>
  </si>
  <si>
    <t xml:space="preserve"> 2015-12-28 (Received) , 2016-07-20 (Revised) , 2016-11-10 (Revised) , 2017-01-16 (Accepted)</t>
  </si>
  <si>
    <t>https://search.proquest.com/docview/1963427077?accountid=194833</t>
  </si>
  <si>
    <t xml:space="preserve"> 832-852</t>
  </si>
  <si>
    <t xml:space="preserve"> 10.1108/ITP-12-2015-0310</t>
  </si>
  <si>
    <t>Amrollahi, Alireza;Rowlands, Bruce</t>
  </si>
  <si>
    <t xml:space="preserve"> School of Information and Communication Technology, Griffith University, Southport, Australia , School of Information and Communication Technology, Griffith University, Brisbane, Australia</t>
  </si>
  <si>
    <t>1963427077</t>
  </si>
  <si>
    <t>Purpose The purpose of this paper is to show how collaborative information technology (IT) tools and a crowdsourcing model can be leveraged for the purpose of strategic planning. To achieve this objective, a formal method of open strategic planning (OSP) is proposed. Design/methodology/approach Based on a review of the literature a set of activities, stakeholders, and governing rules are identified in the form of an OSP method. The proposed planning method is implemented in a case study of strategic planning in an Australian university. Observations by the research team, and archival records were used to ascertain the relevance of the used method. Findings A method for OSP is presented and assessed. The method contains four phases: pre-planning, idea submission, idea refinement, and plan development. These phases cover the activities required from conceptualization to preparing and publishing the strategic plan. The findings clarify how the principles of OSP helped the organization to include more stakeholders and provided the opportunity to make the planning process transparent through use of a collaborative IT tool. Practical implications The study provides managers and planning consultants with detailed guidelines to implement the concept of open strategy. Originality/value This study is among the few to propose a method for OSP based on empirical research. The study also shows how collaborative IT tools can be used for high-level organizational tasks such as strategic planning.</t>
  </si>
  <si>
    <t>Collaborative open strategic planning: a method and case study</t>
  </si>
  <si>
    <t xml:space="preserve"> analytical method , earthquake damage , epistemic uncertainty , seismic risk , seismic vulnerability</t>
  </si>
  <si>
    <t xml:space="preserve"> Computation , Earthquake damage , Soil conditions , Earthquake prediction , Earthquakes , Acceleration , Faults , Ground motion , Uncertainty analysis , Structural damage , Earthquakes , Computer simulation , Sound waves , Logic , Case studies , Urban areas</t>
  </si>
  <si>
    <t xml:space="preserve"> 921</t>
  </si>
  <si>
    <t>https://search.proquest.com/docview/2253957812?accountid=194833</t>
  </si>
  <si>
    <t>International Journal of Computational Methods and Experimental Measurements</t>
  </si>
  <si>
    <t>Nov 4, 2017</t>
  </si>
  <si>
    <t xml:space="preserve"> 921-932</t>
  </si>
  <si>
    <t>2046-0546</t>
  </si>
  <si>
    <t xml:space="preserve"> Nov 4, 2017</t>
  </si>
  <si>
    <t xml:space="preserve"> 10.2495/CMEM-V6-N5-921-932</t>
  </si>
  <si>
    <t xml:space="preserve"> © 2017.  Notwithstanding the ProQuest Terms and Conditions, you may use this content in accordance with the associated terms available at https://www.witpress.com/journals/cmem  or in accordance with the terms at https://creativecommons.org/licenses/by/4.0/ (the “License”), if applicable</t>
  </si>
  <si>
    <t>AGEA-MEDINA, N;Molina-Palacios, S;Lang, D H;Ferreiro-Prieto, I;Huesca, J A;Galiana-Merino, J J;Soler-Llorens, J L</t>
  </si>
  <si>
    <t>2253957812</t>
  </si>
  <si>
    <t>Structural damage computation using analytical methods requires the knowledge of the ground motion distribution in the urban area caused by a given earthquake. In this manuscript, the ground motion estimates (i.e. PGA and spectral acceleration values) are obtained through simulation of the 1829 Torrevieja earthquake using the NGA ground motion prediction equations (GMPE). The building stock under consideration has been classified according to the methodology presented in RISK-UE. The computations have been done using the last version of the software SELENA. The epistemic uncertainties of the analysis are accounted for by means of a logic tree computation scheme. The logic tree has two branches for the uncertainty in the earthquake scenario, two branches for the GMPEs and three branches to consider the uncertainties in average shear wave velocity Vs30 (soil conditions). Results indicate large differences derived for the different earthquake loss scenarios (ELE) obtained following each branch of the logic tree. The greatest structural damages and losses are obtained when the earthquake is located in the Bajo Segura fault zone, using Campbell and Bozorgnia GMPE and for soft soil conditions. This article has allowed us to see how the different possible input parameters for ELE should be carefully analyzed for each case study and the importance of providing ELE results in terms of mean values with corresponding uncertainty ranges.</t>
  </si>
  <si>
    <t>SENSITIVITY OF STRUCTURAL DAMAGE TO EARTHQUAKE GROUND MOTION SCENARIOS. THE TORREVIEJA EARTHQUAKE CASE STUDY</t>
  </si>
  <si>
    <t xml:space="preserve"> Information resources , Libraries , Students , Internet resources , Academic libraries , Case studies , Colleges &amp; universities , India</t>
  </si>
  <si>
    <t>https://search.proquest.com/docview/2041330531?accountid=194833</t>
  </si>
  <si>
    <t xml:space="preserve"> 37-38</t>
  </si>
  <si>
    <t xml:space="preserve"> Copyright Maharishi Markandehwar University 2018</t>
  </si>
  <si>
    <t>JebarajC, Melvin</t>
  </si>
  <si>
    <t>2041330531</t>
  </si>
  <si>
    <t>This paper sets out to investigate the use of e-Resources by students and research scholars at central library in Alagappa University, Karaikudi. The purpose of the study is to determine the knowledge and use of e-Resources; users' skills in handling e-Resources; to reveal the factors which influence the effective use of e-Resources; problems faced by the respondents and their level of satisfaction regarding the use of e-Resources of central library in Alagappa University.</t>
  </si>
  <si>
    <t>Use of e-Resources by Research Scholars and Students at Central Library in Alagappa University, Karaikudi: A Case Study</t>
  </si>
  <si>
    <t xml:space="preserve"> Information System , Information System Development , Social System , System Development Life Cycle , Resource , Resource Constraint</t>
  </si>
  <si>
    <t xml:space="preserve"> Developing countries--LDCs , Small business , Industrialized nations , Developing countries--LDCs , Case studies</t>
  </si>
  <si>
    <t xml:space="preserve"> 2018-06-18 (Received) , 2018-07-19 (Accepted) , 2018-07-23 (Published)</t>
  </si>
  <si>
    <t>https://search.proquest.com/docview/2306250272?accountid=194833</t>
  </si>
  <si>
    <t>EAI Endorsed Transactions on Internet of Things</t>
  </si>
  <si>
    <t xml:space="preserve"> 2018-07-23</t>
  </si>
  <si>
    <t xml:space="preserve"> 10.4108/eai.5-3-2019.156721</t>
  </si>
  <si>
    <t>Msendema, Martin;Chikumba, Patrick</t>
  </si>
  <si>
    <t>2306250272</t>
  </si>
  <si>
    <t>Information Communication Technology (ICT) has in so many ways proved to be the drive of economy and a game changer to many disciplines. However digital divide has been of concern as developed countries have been benefiting more than their developing counterparts. All that resulting from lack of skilled labour and finance to invest into the required technology. This case study focused on the survival of the developing countries as they are constrained by the financial challenges. Three major dimensions from the socio-technical perspective of systems dimensions guided the authors in the study. The study showed the ability of people in developing countries to adapt to the challenging environment as they strive to cultivate from the strengths of ICT. This is particularly within Small and Medium Enterprises. Primary to this adaptation is the use of local expertise to develop own system than relying on imports from developed countries.</t>
  </si>
  <si>
    <t>Transition into Internet of Things in Resource Constrained Settings: A Case Study from Malawi</t>
  </si>
  <si>
    <t xml:space="preserve"> Systematic Literature Review , ICT , Quality Assurance , Accreditation , Higher Education , Afghanistan</t>
  </si>
  <si>
    <t xml:space="preserve"> Higher education , Developing countries--LDCs , Higher education institutions , Quality assurance , Quality control , Accreditation , Developing countries--LDCs , Case studies , Literature reviews</t>
  </si>
  <si>
    <t xml:space="preserve"> 2018-10-11 (Accepted) , 2018-10-30 (Published)</t>
  </si>
  <si>
    <t>https://search.proquest.com/docview/2306229863?accountid=194833</t>
  </si>
  <si>
    <t>Oct 2018</t>
  </si>
  <si>
    <t xml:space="preserve"> Oct 2018</t>
  </si>
  <si>
    <t xml:space="preserve"> 2019-03-12</t>
  </si>
  <si>
    <t xml:space="preserve"> 10.4108/eai.13-7-2018.156639</t>
  </si>
  <si>
    <t>Haris, A;Washizaki, H;Fukazawa, Y</t>
  </si>
  <si>
    <t>2306229863</t>
  </si>
  <si>
    <t>Numerous studies and surveys have examined the utilization of Information and Communication Technologies (ICTs) in Higher Education (HE), but the lack of studies on the utilization of ICTs in Quality Assurance and Accreditation (QAA) of HE led us to perform a Systematic Literature Review (SLR). This review mainly benefits QAA agencies and researchers interested in utilizing ICTs for QAA of HE. Several contributions of ICTs to QAA of HE are identified. 1) Compared to QAA agencies, Higher Education Institutions (HEIs) are more likely to implement ICTs. 2) Most ICTs in HEIs are for Quality Assurance (QA). 3) Most previous studies were conducted in Europe, demonstrating that efforts have been made to align QAA agencies and HEI QAA units with European Standards. Consequently, ICTs are more often utilized by European HEIs. Furthermore, we investigated the QAA status in a developing country (Afghanistan) as a case study.</t>
  </si>
  <si>
    <t>Systematic Review of Utilized ICTs in Quality Assurance and Accreditation of Higher Education and a Case Study of Developing Country</t>
  </si>
  <si>
    <t xml:space="preserve"> Decision making , Absorptive capacity , Security , Case study , Management practices , Judgement bias</t>
  </si>
  <si>
    <t xml:space="preserve"> Risk management , Security management , Anchoring , Census , Computer security , Planning , Decision making , Internet crime , Denial of service attacks , Rationality , Cognitive ability , Decision making , Shutdowns , Census of Population , Census , Decision making , Robustness , Risk assessment , Case studies , Risk management , Anchoring , Denial , Cognitive bias</t>
  </si>
  <si>
    <t xml:space="preserve"> 171</t>
  </si>
  <si>
    <t xml:space="preserve"> 2017-11-15 (Received) , 2018-07-04 (Revised) , 2018-08-27 (Revised) , 2018-09-18 (Revised) , 2018-09-24 (Accepted)</t>
  </si>
  <si>
    <t>https://search.proquest.com/docview/2172613776?accountid=194833</t>
  </si>
  <si>
    <t>32</t>
  </si>
  <si>
    <t xml:space="preserve"> 171-188</t>
  </si>
  <si>
    <t xml:space="preserve"> 10.1108/ITP-11-2017-0390</t>
  </si>
  <si>
    <t>Ceric, Arnela;Holland, Peter</t>
  </si>
  <si>
    <t xml:space="preserve"> School of Management and Marketing, Charles Sturt University, Bathurst, Australia , Swinburne University of Technology, Melbourne, Australia</t>
  </si>
  <si>
    <t>2172613776</t>
  </si>
  <si>
    <t>Purpose The purpose of this paper is to explore the role of four cognitive biases, namely, selective perception, exposure to limited alternatives, adjustment and anchoring, and illusion of control in anticipating and responding to Distributed-Denial-of-Service (DDoS) attacks. Design/methodology/approach The paper is based on exploratory case study research and secondary data on decision making in the Australian Bureau of Statistics (ABS) in regards to planning and managing DDoS attacks on Census day in 2016. Findings Cognitive biases limited the ABS’s awareness of the eCensus system’s vulnerabilities, preparation for and management of DDoS attacks. Cyberattacks are on the increase, and managers should expect and be prepared to deal with them. Research limitations/implications Due to the sensitivity of the topic, it was not possible to interview relevant stakeholders. Analysis is based on high-quality secondary data that includes comprehensive government reports investigating the events on Census day. Practical implications Cyberattacks are inevitable and not an aberration. A checklist of actions is identified to help organisations avoid the failures revealed in the case study. Managers need to increase their awareness of cyberattacks, develop clear processes for dealing with them and increase the robustness of their decision-making processes relating to cybersecurity. Originality/value This the authors believe that it is the first major study of the DDoS attacks on the Australian census. DDoS is a security reality of the twenty-first century and this case study illustrates the significance of cognitive biases and their impact on developing effective decisions and conducting regular risk assessments in managing cyberattacks.</t>
  </si>
  <si>
    <t>The role of cognitive biases in anticipating and responding to cyberattacks</t>
  </si>
  <si>
    <t xml:space="preserve"> Libraries , Academic libraries , Job satisfaction , Job satisfaction , Case studies , User training , Information professionals , Digital technology</t>
  </si>
  <si>
    <t xml:space="preserve"> 173</t>
  </si>
  <si>
    <t xml:space="preserve"> 2020-02-24 (Created) , 2020-02-24 (Submitted) , 2020-02-24 (Issued) , 2020-02-24 (Modified)</t>
  </si>
  <si>
    <t>https://search.proquest.com/docview/2379741214?accountid=194833</t>
  </si>
  <si>
    <t xml:space="preserve"> 173-177</t>
  </si>
  <si>
    <t xml:space="preserve"> 2020-02-24</t>
  </si>
  <si>
    <t xml:space="preserve"> © 2019. This work is published under http://creativecommons.org/licenses/by/4.0 (the “License”). Notwithstanding the ProQuest Terms and Conditions, you may use this content in accordance with the terms of the License.</t>
  </si>
  <si>
    <t>Nahak, Brundaban;Mahapatro, Rk</t>
  </si>
  <si>
    <t>2379741214</t>
  </si>
  <si>
    <t>Job satisfaction of employees, in general, is considered to be significant when an organization wants to achieve user’s satisfaction. Academic libraries are non-profit oriented service production systems. The digital technology orientation in academic libraries has thrown more challenges to the library professionals rather than to the users who at times outwit the library professionals. The social pressure from the users and online document pressure has put the library professionals in stress. The extent of job satisfaction may differ individually according to age, educational qualification, experience, and marital status. The results revealed by the study that responding to library professionals working in academic institutions in the Madurai district were found to have their job satisfaction at varying degrees.</t>
  </si>
  <si>
    <t>Job Satisfaction among Library Professionals Working In University Libraries of Odisha: A Case Study</t>
  </si>
  <si>
    <t xml:space="preserve"> Online instruction , Distance learning , School environment , Environmental impact , Computer networks , Colleges &amp; universities , Students , Case studies , College students , Teaching methods , Information society , Agartala India</t>
  </si>
  <si>
    <t xml:space="preserve"> 163</t>
  </si>
  <si>
    <t>https://search.proquest.com/docview/2379742226?accountid=194833</t>
  </si>
  <si>
    <t xml:space="preserve"> 163-167</t>
  </si>
  <si>
    <t xml:space="preserve"> Tripura University
611310</t>
  </si>
  <si>
    <t>Mishra, V K;Debbarma, Reshma;Das, Saumen;Verma, Manoj Kumar</t>
  </si>
  <si>
    <t>2379742226</t>
  </si>
  <si>
    <t>E-learning is a tool for developing skills among the students to function efficiently in the knowledge society and also improve the teaching and learning method via a computer network such as the Internet. E-learning has a very important role to play in today's teaching-learning processes and the overall learning environment. The study aims to investigate the awareness and understanding of e-learning among the students of Tripura University and found that 87% of the total respondents belong to the male category. The majority of respondents (73.49%) are in the age group of 21-25 years followed by age group 26-30 years (20.48%). Most of the respondents are post-graduate students (85.54%) followed by undergraduate students (12.65%). Maximum (86.75%) of respondents understand E-learning which is very encouraged itself. More than half of the total respondents (88.58%) are interested in registered e-learning in the near future. The study concluded that all of the respondents are connected with the e-learning sites and a maximum of them think that there is a good impact on the learning environment on the students' academic purpose.</t>
  </si>
  <si>
    <t>Awareness and Use of E-Learning Open Courseware among the Students of Tripura University, Agartala: A Case Study</t>
  </si>
  <si>
    <t xml:space="preserve"> Play therapy , Social work , Flipped classroom , Learning , Case studies , Graduate students</t>
  </si>
  <si>
    <t xml:space="preserve"> 2019-08-06 (Created) , 2019-02-11 (Submitted) , 2019-08-13 (Issued) , 2019-08-13 (Modified)</t>
  </si>
  <si>
    <t>https://search.proquest.com/docview/2386096289?accountid=194833</t>
  </si>
  <si>
    <t>Journal of Teaching and Learning with Technology</t>
  </si>
  <si>
    <t xml:space="preserve"> Indianapolis</t>
  </si>
  <si>
    <t xml:space="preserve"> 42-59</t>
  </si>
  <si>
    <t xml:space="preserve"> 2019-08-06</t>
  </si>
  <si>
    <t xml:space="preserve"> 10.14434/jotlt.v8i1.26806</t>
  </si>
  <si>
    <t xml:space="preserve"> © 2019. Notwithstanding the ProQuest Terms and Conditions, you may use this content in accordance with the associated terms available at https://scholarworks.iu.edu/journals/index.php/jotlt/about</t>
  </si>
  <si>
    <t>Elisabeth Counselman Carpenter;Redcay, Alex</t>
  </si>
  <si>
    <t>2386096289</t>
  </si>
  <si>
    <t>This article shares the results of a two-year exploratory case study on the impact of flipped classroom design on generalist and advanced practice social work skills in a large urban graduate university setting. The flipped classroom was chosen due to its’ emphasis on physical space as an active learning, skills-oriented, activity-based environment, rather than traditional lecture-based learning. This two-year study gathered quantitative data on the flipped classroom format, which featured weekly lectures recorded and posted through the Canvas learning platform, with information outcome and learning retention quizzes also taken in Canvas, followed by in-class live experiential lab sessions in which students were paired up or placed into small groups to develop and strengthen their clinical skills. Students then completed reflection journals following these activities, which were compared to Educational Policy and Accreditation Standards to further assess for additional data and learning outcomes. This article will present the findings of the study, which revealed statistical significance in overall general practice skills scores and in specific advanced practice clinical skills. Additionally, the article will discuss student-generated feedback on the physical learning environment, instructor workload demands, and required preparatory work. Further discussion will include expected and unexpected limitations of the space, expansion of the classroom through digital platforms, inclusion of differently-abled students in the flipped laboratory space, as well as recommendations for future research and iterations of the course. This study is the first to use the Play Therapy Attitude Knowledge Skills Survey (PTAKSS) and Practice Skills Inventory (PSI) to measure the outcome of play therapy classes for MSW students and to specifically measure the effectiveness of the flipped classroom model to teach play therapy skills. This study shows promising outcomes for the use of the flipped model as a way of delivering practice content to students and explores the role and specific impact that weekly sessions in the physical learning environment had on student outcomes.</t>
  </si>
  <si>
    <t>Understanding the Role of the Brick-and-Mortar Classroom in Course Design and Implementation of the “Flipped” Classroom: An Exploratory Case Study</t>
  </si>
  <si>
    <t xml:space="preserve"> Teaching , Pedagogy , Educational technology , Distance learning , Museums , Case studies</t>
  </si>
  <si>
    <t xml:space="preserve"> 17</t>
  </si>
  <si>
    <t xml:space="preserve"> 2019-08-06 (Created) , 2019-01-30 (Submitted) , 2019-08-13 (Issued) , 2019-08-13 (Modified)</t>
  </si>
  <si>
    <t>https://search.proquest.com/docview/2386096971?accountid=194833</t>
  </si>
  <si>
    <t xml:space="preserve"> 17-32</t>
  </si>
  <si>
    <t xml:space="preserve"> 10.14434/jotlt.v8i1.26743</t>
  </si>
  <si>
    <t>Gina Sanchez Gibau;Kissel, Francia;Labode, Modupe</t>
  </si>
  <si>
    <t>2386096971</t>
  </si>
  <si>
    <t>Teaching introductory courses to college freshmen requires innovative pedagogies, which are often powered by new advanced technologies. In addition to the potential for increased student engagement promised by new technologies, instructors may also plan and deploy active learning strategies that first consider the physical spaces in which learning will take place. Effective pedagogies acknowledge both the impact that space has on student learning and the utility of both “low” and “high” technologies to facilitate such learning, merging the inherent power of each. The following case study provides the example of a themed learning community (TLC) as a vehicle through which instructors may maximize technologies and spaces to enhance the teaching and learning process. The case study highlights both the use of physical learning spaces (e.g., cutting-edge Mosaic classrooms; traditional classrooms; the off-campus settings of museums) and learning technologies (e.g., high technology tools such as image sharing software versus low tech white boards and paper-based pop-up museum exhibits) to illustrate the ways in which instructional teams collaborate to intentionally design meaningful learning experiences for their students.</t>
  </si>
  <si>
    <t>Starting with the Space: Integrating Learning Spaces and Technologies: Integrating Learning Spaces and Technologies</t>
  </si>
  <si>
    <t xml:space="preserve"> Competitive strategy , Multi-sided platforms , Digital economy , Digital business , Digital platforms , Russian economy</t>
  </si>
  <si>
    <t xml:space="preserve"> Research , Markets , Population , Internet , Collaboration , Web sites , Business competition , Audiences , Consumers , Dynamics , Emergence , Emerging markets , Access to information , Dynamic tests , Platforms , Market economy , Business models , Startups , Electronic commerce , Competition , Markets , Competition , Case studies , Market economy , Innovations , Russia</t>
  </si>
  <si>
    <t xml:space="preserve"> 129</t>
  </si>
  <si>
    <t xml:space="preserve"> 2018-11-13 (Received) , 2018-12-02 (Revised) , 2018-12-10 (Accepted)</t>
  </si>
  <si>
    <t>https://search.proquest.com/docview/2188120845?accountid=194833</t>
  </si>
  <si>
    <t xml:space="preserve"> 129-145</t>
  </si>
  <si>
    <t xml:space="preserve"> 10.1108/DPRG-11-2018-0065</t>
  </si>
  <si>
    <t xml:space="preserve"> International Bank for Reconstruction &amp; Development--World Bank
928120</t>
  </si>
  <si>
    <t>Eferin, Yaroslav;Hohlov, Yuri;Rossotto, Carlo</t>
  </si>
  <si>
    <t xml:space="preserve"> World Bank, Washington, USA , Institute of Information Society, Moscow, Russia , World Bank, Washington, USA</t>
  </si>
  <si>
    <t>2188120845</t>
  </si>
  <si>
    <t>Purpose This paper aims to test the “winner-takes-all” vs the “winner-takes-some” scenarios in digital platform competition dynamics in emerging markets. Design/methodology/approach This paper uses an analytical reference framework to assess the emergence of digital platforms in Russia, including four elements: definition of multi-sided platforms (MSPs), platform enablers, business models and competitive dynamics. Findings This paper concludes that Russia shows that a healthy competition between national and foreign MSPs led to the emergence of a shared equilibrium, where local platforms were able to retain a significant, often majority, share vis-à-vis foreign and global platforms. Research limitations/implications This paper stands as a counterpoint to the widespread conviction that digital platform dynamics will result into a “winner-takes-all” scenario and dominance of global platforms. Practical implications This case study offers practical data and analysis that can be used to create a baseline and evaluate the dynamics of digital platforms in emerging markets. It offers data, trends and evidence on Russia’s digital economy. Social implications This research provides a logical framework to help policymakers take decisions on a policy framework to regulate platforms in emerging markets. The good outcome of competition between local and foreign platforms should emerge as a policy objective to achieve in most emerging markets. Originality/value This case study is the first baseline to assess the dynamics of competition between national and foreign digital platforms in the Russian market. It is one of the first papers to tackle the market of digital platforms in an emerging and developing economy. It tries to address the debate between “winner-takes-all” and “winner-takes some” competition equilibrium through a concrete case study in an important G20 emerging market economy.</t>
  </si>
  <si>
    <t>Digital platforms in Russia: competition between national and foreign multi-sided platforms stimulates growth and innovation</t>
  </si>
  <si>
    <t xml:space="preserve"> conceptual understanding , cognitive process , learning obstacles , definition of a function , Bloom's taxonomy level</t>
  </si>
  <si>
    <t xml:space="preserve"> Taxonomy , Epistemology , Learning , Epistemology , Education , Learning , Barriers , Cognition &amp; reasoning , Colleges &amp; universities , Cognition , Students , Case studies</t>
  </si>
  <si>
    <t xml:space="preserve"> 1409</t>
  </si>
  <si>
    <t xml:space="preserve"> 2019-05-11 (Received) , 2019-10-19 (Accepted) , 2019-10-05 (Revised) , 2019-11-30 (Published)</t>
  </si>
  <si>
    <t>https://search.proquest.com/docview/2330992124?accountid=194833</t>
  </si>
  <si>
    <t>TEM Journal</t>
  </si>
  <si>
    <t>Nov 2019</t>
  </si>
  <si>
    <t xml:space="preserve"> Novi Pazar</t>
  </si>
  <si>
    <t xml:space="preserve"> 1409-1417</t>
  </si>
  <si>
    <t>2217-8309</t>
  </si>
  <si>
    <t xml:space="preserve"> Nov 2019</t>
  </si>
  <si>
    <t xml:space="preserve"> 10.18421/TEM84-44</t>
  </si>
  <si>
    <t xml:space="preserve"> © 2019. This work is published under https://creativecommons.org/licenses/by-nc-nd/4.0/  (the “License”).  Notwithstanding the ProQuest Terms and Conditions, you may use this content in accordance with the terms of the License.</t>
  </si>
  <si>
    <t>Jannah, Ukhti Raudhatul;Toto Nusantara;Sudirman;Sisworo;Yulianto, Faisal Estu;Amiruddin, Mohammad</t>
  </si>
  <si>
    <t>2330992124</t>
  </si>
  <si>
    <t>This study aims to investigate conceptual understanding based on the cognitive process and to describe the learning obstacles faced by students to digest the notion of definition of a function. For this purpose, a case study is conducted by involving three undergraduate students of mathematics education program as the subjects. One is a second semester student (M1), and the other two are a sixth semester student (M2) and eighth semester student (M3), respectively. The data are collected using observation, tests, and interviews. We found that M1's process level of cognitive is in remembering. M1 experienced didactical, cognitive, and epistemological obstacles; M2's process level of cognition is in remembering and understanding, which reveals cognitive and epistemological obstacles; M3's process level of cognition is in remembering, which shows cognitive and epistemological obstacles. The results are definitely important to improve the process of teaching and learning at universities.This result is used as an evaluation material for students to be at the Analysis stage in terms of Bloom's taxonomy level. Thus, it will serve as a material for the lecturers to deliver the concept of function emphasizing on formal definition and representation.</t>
  </si>
  <si>
    <t>Student’s Learning Obstacles on Mathematical Understanding of a Function: A Case Study in Indonesia Higher Education</t>
  </si>
  <si>
    <t xml:space="preserve"> Information resources , Libraries , Internet resources , Technical services , Students , Academic libraries , Case studies , Graduate students , Lucknow India</t>
  </si>
  <si>
    <t xml:space="preserve"> 31</t>
  </si>
  <si>
    <t xml:space="preserve"> 2020-07-11 (Created) , 2020-07-11 (Submitted) , 2020-07-11 (Issued) , 2020-07-11 (Modified)</t>
  </si>
  <si>
    <t>https://search.proquest.com/docview/2425195789?accountid=194833</t>
  </si>
  <si>
    <t xml:space="preserve"> 31-34</t>
  </si>
  <si>
    <t xml:space="preserve"> 2020-07-11</t>
  </si>
  <si>
    <t xml:space="preserve"> © 2020. This work is published under http://creativecommons.org/licenses/by/4.0 (the “License”). Notwithstanding the ProQuest Terms and Conditions, you may use this content in accordance with the terms of the License.</t>
  </si>
  <si>
    <t xml:space="preserve"> Amity University
611310</t>
  </si>
  <si>
    <t>Fatima, Zeenat;Ahmad, Naved</t>
  </si>
  <si>
    <t>2425195789</t>
  </si>
  <si>
    <t>The main purpose of the study is to find out the level of utilization of the library electronic resources and its satisfaction by research scholars and postgraduate students. The research design used for this study is a descriptive one, using survey data and the instrument used was a structured questionnaire administered to the students at Amity University. The study revealed that limited numbers of computers, slow internet speed, inadequate number of titles, lack of technical support, copyright restrictions, information overload, etc. are the major problems preventing students from utilizing the e-resources effectively in the library for their information needs. Recommendations include purchasing more titles and signing copyright agreements to fulfill the requirements apart from providing technical training and support. Internet bandwidth needs to be upgraded for the uninterrupted access. The findings have great implications for increasing visitors and readership subject to fulfillment of recommended upgradations.</t>
  </si>
  <si>
    <t>Effective Utilization of University Library Electronic Resources by Research Scholars and Post Graduate Students: A Case Study of Amity University of Lucknow</t>
  </si>
  <si>
    <t xml:space="preserve"> tunnelling cost , tunnel cost overruns , uncertainty , ground investigation</t>
  </si>
  <si>
    <t xml:space="preserve"> Laboratories , Design , Engineering , Cost analysis , Construction costs , Geology , Tunnel construction , Construction contracts , Cost estimates , Geology , Case studies</t>
  </si>
  <si>
    <t xml:space="preserve"> 73</t>
  </si>
  <si>
    <t xml:space="preserve"> 2020-08-13 (Received) , 2020-09-04 (Revised) , 2020-09-07 (Accepted) , 2020-09-08 (Published)</t>
  </si>
  <si>
    <t>https://search.proquest.com/docview/2441914974?accountid=194833</t>
  </si>
  <si>
    <t>Infrastructures</t>
  </si>
  <si>
    <t xml:space="preserve"> 2020-09-08</t>
  </si>
  <si>
    <t xml:space="preserve"> 10.3390/infrastructures5090073</t>
  </si>
  <si>
    <t>Paraskevopoulou, Chrysothemis;Boutsis, Georgios</t>
  </si>
  <si>
    <t>2441914974</t>
  </si>
  <si>
    <t>Tunnelling projects seldom meet the initial budget requirements. Commonly, these types of projects suffer from cost overruns, which subsequently lead to project delivery delays mainly due to unsuccessful ground investigation as specified in the literature. The presented work scrutinises the effect of ground investigation in cost overruns. More specifically, various cost figures (total cost, construction cost, tunnel cost) are analysed for two case studies i) the Channel tunnel in the UK and ii) the Olmos Tunnel in Peru. Clayton’s relation between ground investigation and the construction cost is utilised and further investigated. In the Channel tunnel, the main problems faced led to a cost overrun of 78% for the total cost, 66% for the construction cost and 77% for the tunnelling cost. In the Olmos tunnel, two main geological scenarios are analysed and the construction cost overrun is calculated at 9.6% and 6.7%. Drawing on the conclusions, this research work proves that ground investigation can be one of the major factors influencing the tunnel cost.</t>
  </si>
  <si>
    <t>Cost Overruns in Tunnelling Projects: Investigating the Impact of Geological and Geotechnical Uncertainty Using Case Studies</t>
  </si>
  <si>
    <t xml:space="preserve"> Competence element , key competence , petrochemical industry in EU countries , project manager</t>
  </si>
  <si>
    <t xml:space="preserve"> Impact analysis , Regression analysis , Age , Age , Case studies , Correlation analysis</t>
  </si>
  <si>
    <t xml:space="preserve"> 242‐248</t>
  </si>
  <si>
    <t xml:space="preserve"> 2019-12-15 (Received) , 2020-02-11 (Accepted) , 2020-02-06 (Revised) , 2020-02-28 (Published)</t>
  </si>
  <si>
    <t>https://search.proquest.com/docview/2383837424?accountid=194833</t>
  </si>
  <si>
    <t>Feb 2020</t>
  </si>
  <si>
    <t xml:space="preserve"> Feb 2020</t>
  </si>
  <si>
    <t xml:space="preserve"> 10.18421/TEM91-34</t>
  </si>
  <si>
    <t xml:space="preserve"> © 2020. This work is published under https://creativecommons.org/licenses/by-nc-nd/4.0/  (the “License”).  Notwithstanding the ProQuest Terms and Conditions, you may use this content in accordance with the terms of the License.</t>
  </si>
  <si>
    <t>Bočková, Kateřina;Lajčin, Daniel;Lengyelfalusy, Tomáš</t>
  </si>
  <si>
    <t>2383837424</t>
  </si>
  <si>
    <t>The essential of presented paper is to analyze the impact of the project manager´s age on the preference of key competences in the project practice regarding the petrochemical industry in EU countries. The primary method of data acquisition was electronic questioning. We used the International Competence Baseline version 4 as the theoretical basis for the analysis. The research sample of the respondents was intentional, 78 respondents working as project managers in the petrochemical industry in EU countries were addressed. We also used linear and regression analysis to analyse the correlation of the key competence elements preference and the project manager's age. We concluded that the preference of the key competence elements of project managers in the petrochemical industry of EU countries did not change with age.</t>
  </si>
  <si>
    <t>Is Project Manager’s Age like a Wine? A Case Study in Petrochemical Industry in EU Countries</t>
  </si>
  <si>
    <t>Humanities &amp; Social Sciences</t>
  </si>
  <si>
    <t xml:space="preserve"> Studies , Research , Programming (Broadcast) , Policy analysis , Political participation , Qualitative methods , Public sphere , Decision making , Social groups , Case studies , Interest groups , Mass media , Public officials , Methodology (Data analysis) , Decision making , Research , Activists , Political activism , Social networks , Politics , User behavior , Voter behavior , Communication , Participation , Citizens , Local elections , Public opinion , Legitimacy , United States--US , Norway</t>
  </si>
  <si>
    <t xml:space="preserve"> 212</t>
  </si>
  <si>
    <t>https://search.proquest.com/docview/1826809800?accountid=194833</t>
  </si>
  <si>
    <t>Transforming Government: People, Process and Policy</t>
  </si>
  <si>
    <t xml:space="preserve"> 212-238</t>
  </si>
  <si>
    <t>1750-6166</t>
  </si>
  <si>
    <t xml:space="preserve"> 10.1108/TG-01-2015-0003</t>
  </si>
  <si>
    <t>Johannessen, Marius Rohde;Sæbø, Øystein;Flak, Leif Skiftenes</t>
  </si>
  <si>
    <t>1826809800</t>
  </si>
  <si>
    <t>Purpose This paper aims to examine major stakeholders' communication preferences in eParticipation initiatives and discuss how this affects the public sphere. Despite the potential of social media, it has proven difficult to get people actively involved in the decision-making processes. There is a need for more research on how stakeholders manage and use social media to communicate. Design/methodology/approach The study was conducted as a qualitative case study. Data sources include interviews, social media content, document analysis and field notes. Findings Communication preferences of stakeholders vary according to their salience level. Stakeholders with higher salience are less likely to participate in social media, whereas those who are less salient will use every available medium to gain influence. This challenges the opportunity to create a traditional public sphere in social media. Research limitations/implications The authors contribute to a better understanding of who participates in social media and why. Stakeholder salience analysis shows that in the case of citizen-initiated eParticipation, social media cannot be seen as a Habermasian public sphere. Practical implications The authors suggest two approaches for government officials' handling of social media: to treat social media as a channel for input and knowledge about the concerns of citizen groups and to integrate social media in the formal processes of decision making to develop consultative statements on specific policy issues. Social implications The study shows that power and urgency are the most important salience attributes. These findings indicate that social media may not be as inclusive as early research indicates, and less active social media users may have power and influence through other channels. Originality/value The findings extend current knowledge of the public sphere by adding the stakeholder perspective in addition to existing evaluative models of the public sphere.</t>
  </si>
  <si>
    <t>Social media as public sphere: a stakeholder perspective</t>
  </si>
  <si>
    <t xml:space="preserve"> Game of Thrones , film-induced tourism , film locations , set-jetting , visitor perceptions , visitor travel decisions , World Heritage Sites</t>
  </si>
  <si>
    <t xml:space="preserve"> Ecotourism , Consultants , Mass media , Cultural background , Television , Case studies , Tourism</t>
  </si>
  <si>
    <t xml:space="preserve"> 110</t>
  </si>
  <si>
    <t xml:space="preserve"> 2017-09-19 (Created) , 2017-07-16 (Submitted) , 2017-02-28 (Issued) , 2017-09-19 (Modified)</t>
  </si>
  <si>
    <t>https://search.proquest.com/docview/2071221188?accountid=194833</t>
  </si>
  <si>
    <t>25</t>
  </si>
  <si>
    <t>Santalka : Filosofija, Komunikacija</t>
  </si>
  <si>
    <t xml:space="preserve"> Vilnius</t>
  </si>
  <si>
    <t xml:space="preserve"> 110-122</t>
  </si>
  <si>
    <t xml:space="preserve"> English , Lithuanian , German , Russian</t>
  </si>
  <si>
    <t>2029-6320</t>
  </si>
  <si>
    <t xml:space="preserve"> 2017-02-28</t>
  </si>
  <si>
    <t xml:space="preserve"> 10.3846/cpc.2017.286</t>
  </si>
  <si>
    <t xml:space="preserve"> © 2017. This work is published under https://creativecommons.org/licenses/by-nc/4.0/ (the “License”). Notwithstanding the ProQuest Terms and Conditions, you may use this content in accordance with the terms of the License.</t>
  </si>
  <si>
    <t>Bowyer, Emily</t>
  </si>
  <si>
    <t>2071221188</t>
  </si>
  <si>
    <t>This paper provides an overview of the authors’ master thesis and addresses the effects of World Heritage Sites and heritage sites which are used as filming locations on visitor perceptions of a site and their decision to visit a site. Film-induced tourism is becoming increasingly popular and it is important to assess its impacts on World Heritage Sites and heritage sites used as locations. The integration of the different aspects of heritage and filming at a site including elements and the communication between all the different parties involved are also addressed. The case study used is the popular television series Game of Thrones focusing on various locations in Northern Ireland and Dubrovnik, Croatia. The paper aims to provide a starting platform for future research on heritage sites used as filming locations and the possible impacts that this may have.</t>
  </si>
  <si>
    <t>The Influence Of Heritage Sites As Filming Locations On Tourists’ Decisions To Visit Sites And Their Perceptions Of Them. Case Study: Game Of Thrones</t>
  </si>
  <si>
    <t xml:space="preserve"> cultural field , reputational elite , positional elite , conflicts , circulation</t>
  </si>
  <si>
    <t xml:space="preserve"> Discourse analysis , Property rights , Power elite , Discourse analysis , Public opinion , Property rights , Democracy , Interviews , Democracy , Funds , Elites , Economic elites , Case studies , Policy making , Case studies , Theater , Public opinion surveys , Public opinion , Public opinion surveys , Political elites , Case studies</t>
  </si>
  <si>
    <t xml:space="preserve"> 2017-12-03 (Submitted) , 2017-12-18 (Issued) , 2017-12-18 (Modified) , 2017-12-18 (Created)</t>
  </si>
  <si>
    <t>https://search.proquest.com/docview/2443615158?accountid=194833</t>
  </si>
  <si>
    <t>Corvinus Journal of Sociology and Social Policy</t>
  </si>
  <si>
    <t xml:space="preserve"> Budapest</t>
  </si>
  <si>
    <t>2061-5558</t>
  </si>
  <si>
    <t xml:space="preserve"> 10.14267/cjssp.2017.3S.13</t>
  </si>
  <si>
    <t xml:space="preserve"> © 2017. Notwithstanding the ProQuest Terms and Conditions, you may use this content in accordance with the associated terms available at http://cjssp.uni-corvinus.hu/index.php/cjssp/about/editorialPolicies#openAccessPolicy</t>
  </si>
  <si>
    <t>Kristóf, Luca</t>
  </si>
  <si>
    <t>2443615158</t>
  </si>
  <si>
    <t>Recent literature on Hungary seems to be conclusive about the fact that elite consensus has collapsed and democracy is backsliding towards autocracy because of the elites’ norm-breaking behavior (Lengyel 2014; Bozóki 2015; Kristóf 2015). It is also recognized that the governmental elite has been gaining influence and power over other elite groups. Since 2010, the ruling political elite has reallocated property rights, public and EU funds to new loyal economic elites who are much more closely controlled by the political elite (Csillag and Szelényi 2015). Though less the focus of scientific inquiry, a similar process has occurred in the field of culture: the incumbent political elite aspires to eliminate old cultural structures in order to redistribute cultural positions and resources. This case study is based on interviews with leaders of theatres, cultural policy-makers and the most renowned actors and directors in the Hungarian theatrical field. Interviews are supplemented with discourse analysis about the circulation of the theatre elite, and a public opinion poll (N=500) about the reputation of two emblematic figures of the old and the new elite.</t>
  </si>
  <si>
    <t>Elite Circulation in the Hungarian Cultural Elite. A Case Study of Theatres</t>
  </si>
  <si>
    <t xml:space="preserve"> The Wisdom of Crowds , nonexperts , dialogue , public dialogue</t>
  </si>
  <si>
    <t xml:space="preserve"> Rules and practice , Obesity , Neutralism , Participation , Telecommunications policy , Mass media , Youth , Childhood , Credibility , Case studies , Childhood obesity</t>
  </si>
  <si>
    <t>https://search.proquest.com/docview/2221860459?accountid=194833</t>
  </si>
  <si>
    <t>Journal of Public Deliberation</t>
  </si>
  <si>
    <t xml:space="preserve"> Berkeley</t>
  </si>
  <si>
    <t xml:space="preserve"> © 2017. Notwithstanding the ProQuest Terms and Conditions, you may use this content in accordance with the associated terms available at https://www.publicdeliberation.net/about.html</t>
  </si>
  <si>
    <t>Heath, Renee G;Lewis, Ninon;Schneider, Brit;Majors, Elisa</t>
  </si>
  <si>
    <t>2221860459</t>
  </si>
  <si>
    <t>The present interpretive case study examined how an interorganizational partnership facilitating five large-scale public dialogues on childhood obesity, held throughout the United States, carried out its commitment to engage nonexperts in solutions. Leaders of the Shaping America’s Youth collaboration, believed the wisdom of crowds is facilitated through discussion. Accordingly this study has implications for deliberative practice as it provides a heuristic for eliciting the voice of nonexperts. In particular we describe empirically grounded dialogic principles that underlay a successful participation process: voice, diversity, transparency, preparedness, and neutrality. Additionally, the study documents perceived outcomes linking dialogic process and product by identifying changes in the rules and resources available to the public in light of the problem, including local and state policy level changes, and strengthened relationships and credibility with the media and funders. Finally, the case challenges theoretical assumptions about the wisdom of crowds as simply an aggregate of individually held knowledge.</t>
  </si>
  <si>
    <t>Beyond Aggregation: “The Wisdom of Crowds” Meets Dialogue in the Case Study of Shaping America’s Youth</t>
  </si>
  <si>
    <t xml:space="preserve"> Euclidean dispersion index (EDI) , Dispersion composite index (DCI) , Administrative village , Net income of village residents (NIVR) , Spatial statistical analysis</t>
  </si>
  <si>
    <t xml:space="preserve"> Models , Income , Poverty , Case studies , Scores , Villages , Antipoverty programs , Socioeconomic factors , Government agencies , Dispersion , International , Economic theory , Towns , Social research , Indexes , Poverty , Poverty , Statistical analysis , Case studies , Villages , Socioeconomic factors , China</t>
  </si>
  <si>
    <t xml:space="preserve"> 2460 policy, planning, forecasting; social indicators</t>
  </si>
  <si>
    <t>https://search.proquest.com/docview/1919073799?accountid=194833</t>
  </si>
  <si>
    <t>133</t>
  </si>
  <si>
    <t>Social Indicators Research</t>
  </si>
  <si>
    <t>Aug 2017</t>
  </si>
  <si>
    <t xml:space="preserve"> Dordrecht</t>
  </si>
  <si>
    <t xml:space="preserve"> 67-91</t>
  </si>
  <si>
    <t>0303-8300</t>
  </si>
  <si>
    <t xml:space="preserve"> Aug 2017</t>
  </si>
  <si>
    <t xml:space="preserve"> Case Study , Journal Article</t>
  </si>
  <si>
    <t xml:space="preserve"> 10.1007/s11205-016-1351-0</t>
  </si>
  <si>
    <t xml:space="preserve"> Social Indicators Research is a copyright of Springer, 2017.</t>
  </si>
  <si>
    <t>Wang, Yanhui;Li, Heying</t>
  </si>
  <si>
    <t xml:space="preserve"> 3D Information Collection and Application Key Lab of Education Ministry, College of Resource Environment and Tourism, Capital Normal University, Beijing, China; Department of Geography and Anthropology, Louisiana State University, Baton Rouge, LA, USA , 3D Information Collection and Application Key Lab of Education Ministry, College of Resource Environment and Tourism, Capital Normal University, Beijing, China</t>
  </si>
  <si>
    <t>1919073799</t>
  </si>
  <si>
    <t>Identifying the dispersion of the administrative villages is one of prerequisites for the rational allocation of sources and services during implementing "Entire-Village Advancement" poverty alleviation strategy of China. From the perspective of an administrative village scale, this paper develops a methodology serving the construction of a comprehensive dispersion evaluation model and the examination of the relationship between dispersion and economic poverty. Specially, we develops an village-level comprehensive dispersion evaluation model that is presented in two forms of Euclidean Dispersion Index (EDI) versus Dispersion Composite Index (DCI), using spatial statistical analysis to examine the comprehensive dispersion of the administrative village and its association with the Net Income of Village Residents (NIVR) under different geographic and socioeconomic conditions. The case study in Neixiang County of China shows that, DCI is more rational and objective than EDI for scoring details of the village's dispersion, especially in the mountainous area; DCI has a more significant spatial autocorrelation and a more significantly negative relationship to NIVR than EDI; the negative correlation between DCI and NIVR is obviously stronger in mountainous area than that in the hill and plain area; The closer to the economic circle, the higher NIVR vs. the lower DCI. Which not only provides new perspective and way to deal with dispersion, but also helps guide policies for effective poverty interventions.</t>
  </si>
  <si>
    <t>Modeling Comprehensive Dispersion of the Administrative Villages and Its Association with Economic Poverty: A Case Study from Poverty-Stricken Mountainous County, China</t>
  </si>
  <si>
    <t xml:space="preserve"> Capabilities , Fundamental human needs , Well-being , Inequalities , Education , Participatory methods</t>
  </si>
  <si>
    <t xml:space="preserve"> Case studies , Well being , Vulnerability , Needs , Adolescents , Operational definitions , Sustainable development , Social research , Freedoms , Social exclusion , Well being , Adolescents , Aspiration , Human development , Questionnaires , Inequality , Capabilities , Workshops , Approaches , Social exclusion , Teenagers</t>
  </si>
  <si>
    <t xml:space="preserve"> 879</t>
  </si>
  <si>
    <t>https://search.proquest.com/docview/1982519775?accountid=194833</t>
  </si>
  <si>
    <t>Sep 2017</t>
  </si>
  <si>
    <t xml:space="preserve"> 879-906</t>
  </si>
  <si>
    <t xml:space="preserve"> Sep 2017</t>
  </si>
  <si>
    <t xml:space="preserve"> 10.1007/s11205-016-1399-x</t>
  </si>
  <si>
    <t xml:space="preserve"> Social Indicators Research is a copyright of Springer, (2016). All Rights Reserved.</t>
  </si>
  <si>
    <t>Pelenc, Jerome</t>
  </si>
  <si>
    <t xml:space="preserve"> Fonds de la Recherche Scientifique (FRS-FNRS), Centre for Studies on Sustainable Development (CEDD)/Institute for Environmental Management and Land-use Planning (IGEAT), Université Libre de Bruxelles (ULB), Brussels, Belgium</t>
  </si>
  <si>
    <t>1982519775</t>
  </si>
  <si>
    <t>In the field of human development few studies attempted to combine the capability approach originally developed by Amartya Sen and the fundamental human needs approach developed by Manfred Max-Neef. The goal of this paper is to combine the two approaches in order to build a dynamic and multidimensional framework of human well-being. This framework enables a better description and assessment of the complexity of human well-being ranging from freedom of choice to needs satisfaction. To test this framework we conducted an action-research project with vulnerable teenagers who suffer severe social exclusion and educational difficulties. In order to assess subjective well-being inequalities, we organized participatory workshops followed by a questionnaire survey with the vulnerable group and with a control group. The results clearly demonstrate that the group of vulnerable teenagers suffers inequalities on almost all the dimensions of well-being that we tested. In sum, the theoretical reflections and the operationalization of the combined framework enables us (i) to better define and link the different concepts of capabilities, functionings, satisfiers and needs; (ii) to debate further the idea of a universal list of human well-being dimensions; (iii) to discuss the risk of aspirations adaptation of vulnerable students; (iv) to discuss the potential of needs and capabilities for improving education in a human development perspective; (v) to offer a matrix compounded of ten axiological capabilities and four existential capabilities; and (vi) to formulate a new definition of sustainable human development that reconciles needs and capabilities.</t>
  </si>
  <si>
    <t>Combining Capabilities and Fundamental Human Needs: A Case Study with Vulnerable Teenagers in France</t>
  </si>
  <si>
    <t xml:space="preserve"> Mesolithic , Woźna Wieś , enamel hypoplasia</t>
  </si>
  <si>
    <t xml:space="preserve"> Enamel , Mesolithic , Hypoplasia , Scanning electron microscopy , Dental enamel , Mandible , Case studies , Meaning , Diagnostic testing , Mesolithic , Poland</t>
  </si>
  <si>
    <t xml:space="preserve"> 191</t>
  </si>
  <si>
    <t>https://search.proquest.com/docview/2067915814?accountid=194833</t>
  </si>
  <si>
    <t>81</t>
  </si>
  <si>
    <t>Anthropological Review</t>
  </si>
  <si>
    <t xml:space="preserve"> Poznan</t>
  </si>
  <si>
    <t xml:space="preserve"> 191-201</t>
  </si>
  <si>
    <t>1898-6773</t>
  </si>
  <si>
    <t xml:space="preserve"> 10.2478/anre-2018-0014</t>
  </si>
  <si>
    <t xml:space="preserve"> Copyright De Gruyter Open Sp. z o.o. 2018</t>
  </si>
  <si>
    <t>Tomczyk, Jacek;Ostrowska, Agnieszka</t>
  </si>
  <si>
    <t>2067915814</t>
  </si>
  <si>
    <t>Modern anthropological research includes very sophisticated diagnostic methods. They allow us to obtain information that has not been available so far. The aim of this paper is to analyze, using current microscopic technologies, the Mesolithic dental material of one adult individual from Woźna Wieś (Poland). The present case study will focus on the analysis of enamel hypoplasia. A scanning electron microscope (SEM) was used to count the number of perikymata building on the hypoplastic line. Linear enamel hypoplasia (LEH) was diagnosed only on the right mandibular canine. The time of occurrence of environmental disturbance was estimated between about 4.2 and 4.9 years of age. The occlusal wall built the enamel hypoplasia with no more than three to four perikymata, meaning that the physiological stress had to have occurred over a fairly short period of time (about 30-40 days).</t>
  </si>
  <si>
    <t>Enamel hypoplasia in a Mesolithic (5900±100 BC) individual from Woźna Wieś (Poland): a case study</t>
  </si>
  <si>
    <t xml:space="preserve"> Case studies , Scandals , Self control , Medical personnel , Health services , Scandals , Health care , Self regulation , Self</t>
  </si>
  <si>
    <t xml:space="preserve"> 2018-07-17 (Submitted) , 2018-07-31 (Issued) , 2018-07-31 (Modified)</t>
  </si>
  <si>
    <t>https://search.proquest.com/docview/2164776061?accountid=194833</t>
  </si>
  <si>
    <t>Sociologia</t>
  </si>
  <si>
    <t xml:space="preserve"> Lisboa</t>
  </si>
  <si>
    <t>88</t>
  </si>
  <si>
    <t>0873-6529</t>
  </si>
  <si>
    <t xml:space="preserve"> 10.7458/SPP20188814798</t>
  </si>
  <si>
    <t xml:space="preserve"> © 2018. This work is published under http://creativecommons.org/licenses/by/3.0/ (the “License”). Notwithstanding the ProQuest Terms and Conditions, you may use this content in accordance with the terms of the License.</t>
  </si>
  <si>
    <t>Adams, Tracey L;Saks, Mike</t>
  </si>
  <si>
    <t>2164776061</t>
  </si>
  <si>
    <t>Professions now operate in a more critical modern Western societal context. This has typically led to a major political challenge by the state to the self-regulation of such groups. It is argued, though, that the reasons for this are more complex than a knee-jerk reaction to the growing number of emerging professional scandals. Accordingly, tools are provided from a neo-Weberian perspective to analyse changes in state-profession relations — bringing state actors to the fore in a novel way. Their application is illustrated mainly through a case study of Canadian health profession regulation.</t>
  </si>
  <si>
    <t>Neo-Weberianism and changing state-profession relations: the case of Canadian health care</t>
  </si>
  <si>
    <t xml:space="preserve"> interactive theatre , urban design , public participation , decision making , participatory theatre , inclusive design , urban happiness studies , ethical decision making</t>
  </si>
  <si>
    <t xml:space="preserve"> Citizen participation , Theater , Land , Decision making , Case studies , Theater</t>
  </si>
  <si>
    <t>https://search.proquest.com/docview/2221853411?accountid=194833</t>
  </si>
  <si>
    <t xml:space="preserve"> © 2018. Notwithstanding the ProQuest Terms and Conditions, you may use this content in accordance with the associated terms available at https://www.publicdeliberation.net/about.html</t>
  </si>
  <si>
    <t>Williams, Stephen;Derbyshire, Jan;Wong, Adrienne</t>
  </si>
  <si>
    <t>2221853411</t>
  </si>
  <si>
    <t>Me on the Map (MOTM) is a unique participatory show for classroom-sized groups of young people aged 6-15. Initially developed and produced by Neworld Theatre in Vancouver, through a commission from the Vancouver International Children’s Festival, MOTM challenges participants to collectively solve the problem of how to best develop an actual lot of land that sits empty in their city. The MOTM experience guides participants through co-design activities that start in the classroom. The choice students make provide data that forms the foundation for the decisions made during the performance. This paper details the theoretical background of the show including participatory theatre, inclusive design, urban happiness studies and ethical decision making. We present lessons learned and make recommendations for public deliberation practitioners on using this technique in future projects.</t>
  </si>
  <si>
    <t>Me on the Map: A Case Study of Interactive Theatre and Public Participation</t>
  </si>
  <si>
    <t xml:space="preserve"> elders , old age , public narratives , undermined identities , thanatic metaphors , social death</t>
  </si>
  <si>
    <t xml:space="preserve"> Corruption , Older people , Case studies , Stereotypes , Stereotypes , Narratives , Aging , Qualitative research , Death &amp; dying , Otherness , Interdisciplinary aspects , Social exclusion , Romania</t>
  </si>
  <si>
    <t xml:space="preserve"> 188</t>
  </si>
  <si>
    <t>https://search.proquest.com/docview/2160713460?accountid=194833</t>
  </si>
  <si>
    <t>60</t>
  </si>
  <si>
    <t>Revista de Cercetare si Interventie Sociala</t>
  </si>
  <si>
    <t>Mar 2018</t>
  </si>
  <si>
    <t xml:space="preserve"> Iasi</t>
  </si>
  <si>
    <t xml:space="preserve"> 188-203</t>
  </si>
  <si>
    <t>1583-3410</t>
  </si>
  <si>
    <t xml:space="preserve"> Mar 2018</t>
  </si>
  <si>
    <t xml:space="preserve"> © 2018. This work is licensed under http://creativecommons.org/licenses/by-sa/4.0/  (the “License”).  Notwithstanding the ProQuest Terms and conditions, you may use this content in accordance with the terms of the License.</t>
  </si>
  <si>
    <t>TEODORESCU, Adriana;CHIRIBUCA, Dan</t>
  </si>
  <si>
    <t>2160713460</t>
  </si>
  <si>
    <t>With a qualitative methodology and an interdisciplinary approach, this paper focuses on the most prominent public narratives related to elders and old age produced in the context of the January-February 2017 collective manifestations against the attempts of Romanian government to decriminalise corruption, manifestations where old people were believed to play a negative role. The study highlights the thanatic imagery which infuses the attitudes towards ageing and old age and intensifies the negative stereotypes of old people. The findings show that, starting from the use of the social syntax of war, the diverse identities of Romanian elders are totally ignored in these narratives, while a general, narrow identity is constructed through horizontal and vertical generalization, through replacing positive stereotypes of old age with negative ones and through transforming the elders into a radical Otherness. Undermining elders’ social identities was discussed as an element of affecting their social inclusion and increasing the risk of condemning them to social death. Also it was observed and examined the existence of three major thanatic metaphors: the toothless mouth, the bowed head and living on borrowed time.</t>
  </si>
  <si>
    <t>Old People in Romanian New Media: from Undermined Identities to Social Death. A Case Study</t>
  </si>
  <si>
    <t xml:space="preserve"> social-ecological systems , co-management , institutional linkages , collaboration , community-based , sustainable development</t>
  </si>
  <si>
    <t xml:space="preserve"> Case studies , Participation , Common lands , Organizational communication , Community organizations , Management , Collaboration , Green Island</t>
  </si>
  <si>
    <t xml:space="preserve"> 122</t>
  </si>
  <si>
    <t>https://search.proquest.com/docview/2160714586?accountid=194833</t>
  </si>
  <si>
    <t xml:space="preserve"> 122-142</t>
  </si>
  <si>
    <t>Ren-Fang, CHAO</t>
  </si>
  <si>
    <t>2160714586</t>
  </si>
  <si>
    <t>The oceans, as a common-pool resource, are facing an ever increasing number of crises and challenges, and the promotion of marine protected area (MPA) management is viewed as the best path to resolving such issues. This paper takes MPA management in Green Island as the basis for its analysis, employing the method of participant observation with the aim of discussing changes that occur in institutional partnerships throughout the process of MPA management. Results show that, in Green Island, in accordance with developmental requirements, there was a trend for partnerships to become increasingly complex, and for community level organizations to have close ties. Outside organizations are the spark that ignites MPA mechanisms, but such organizations first have to court the trust of the local people, in order to successfully promote their establishment. When community partnership networks mature, further challenges to their power develop. ‘Learning-as-participation’ can go some way to reducing conflicts that arise from power struggles. As well as this, local intermediary organizations play a key role in the development of institutional linkages, their main functions being coordination of inter-organizational communication, resources integration, and expansion of partnership networks. Such organizations are unique in their promise of an ‘indefinite’ service, and so can build close ties with fundamental community organizations.</t>
  </si>
  <si>
    <t>The Transformation of Organizational Partnership in the Management of Common-pool Resource: A Case Study of Marine Protected Areas in Green Island, Taiwan</t>
  </si>
  <si>
    <t xml:space="preserve"> Standards , Internet , Physicians , Medical schools , Case studies , Medical education , Ethics , Patients , Professional identity , Case studies , Social networks , Patients , Mass media , Physicians , Patients , Medical ethics , Social networks , Professional ethics , Practitioner patient relationship , Health services , Social media , Social media , Gravity , Medical conditions , Physicians , Professional identity , Policy making , Codes of conduct , Education policy , Ethics , Medical education , Social media , Violations</t>
  </si>
  <si>
    <t xml:space="preserve"> 474</t>
  </si>
  <si>
    <t>https://search.proquest.com/docview/2036383105?accountid=194833</t>
  </si>
  <si>
    <t>38</t>
  </si>
  <si>
    <t>The International Journal of Sociology and Social Policy</t>
  </si>
  <si>
    <t xml:space="preserve"> 474-483</t>
  </si>
  <si>
    <t>5-6</t>
  </si>
  <si>
    <t>0144-333X</t>
  </si>
  <si>
    <t xml:space="preserve"> 10.1108/IJSSP-08-2017-0102</t>
  </si>
  <si>
    <t xml:space="preserve"> © Emerald Publishing Limited 2018</t>
  </si>
  <si>
    <t>Au Anson</t>
  </si>
  <si>
    <t xml:space="preserve"> Department of Sociology, University of Toronto, Toronto, Canada</t>
  </si>
  <si>
    <t>2036383105</t>
  </si>
  <si>
    <t>Purpose The purpose of this paper is to demonstrate how the nature, gravity, and consequences of physician use of social media use surpass professional identity, by bringing to attention the nuanced, potential conflicts between patient-physician interests in current educational policies. Design/methodology/approach Analyzing a case study of a physician publicly posting and commenting on many of his patients’ information, conversations, and medical conditions on social media. Findings Physician social media use carries many issues that concern ethics and the patient, rather than professional identity and the physician. In response, two sets of ethical standards are developed: one that deals with what constitutes impermissible behaviors online, and another that stipulates appropriate punishments for violations of these codes. Originality/value Most medical education policies and the literature have emphasized professional identity- formation with regards to physician use of social media, rather than ethics. Furthermore, no study exists that presents a clear, concrete, insider perspective at physicians’ improper use of social media.</t>
  </si>
  <si>
    <t>Online physicians, offline patients</t>
  </si>
  <si>
    <t xml:space="preserve"> 98</t>
  </si>
  <si>
    <t xml:space="preserve"> 2018-06-18 (Date Created) , 2018-03-04 (Date Submitted) , 2018-07-19 (Date Issued) , 2018-07-19 (Date Modified)</t>
  </si>
  <si>
    <t>https://search.proquest.com/docview/2098188924?accountid=194833</t>
  </si>
  <si>
    <t>Journal of Social and Administrative Sciences</t>
  </si>
  <si>
    <t>Jun 2018</t>
  </si>
  <si>
    <t xml:space="preserve"> Istanbul</t>
  </si>
  <si>
    <t xml:space="preserve"> 98-99</t>
  </si>
  <si>
    <t xml:space="preserve"> Jun 2018</t>
  </si>
  <si>
    <t xml:space="preserve"> 10.1453/jsas.v5i2.1596</t>
  </si>
  <si>
    <t xml:space="preserve"> © 2018. This work is licensed under http://creativecommons.org/licenses/by-nc/4.0  (the “License”).  Notwithstanding the ProQuest Terms and Conditions, you may use this content in accordance with the terms of the License.</t>
  </si>
  <si>
    <t>Dawood MAMOON</t>
  </si>
  <si>
    <t>2098188924</t>
  </si>
  <si>
    <t>The case study suggests that popular politics in Pakistan should develop a culture where electoral and electorate should focus on policies and not the personalities as is the standard practice parliamentary governance structure as against presidential form of it.</t>
  </si>
  <si>
    <t>Politics case study: Even popular politics doesn’t come cheap</t>
  </si>
  <si>
    <t xml:space="preserve"> origins of life , prebiotic chemistry , self-assembly , nanoscience , surface science</t>
  </si>
  <si>
    <t xml:space="preserve"> Nucleic acids , Collaboration , Science , Chemical reactions , Origins , Polymerization , Astrobiology , Covalent bonds , Feedback loops , Earth , Assembling , Chemistry , Aluminum , Prebiotics , Amino acids , Assemblies , Nucleic acids , Astrobiology , Peptides , Biopolymers , Geology , Biomolecules , Dietary minerals , Nanotechnology , Case studies , Organic chemistry , Evolution &amp; development , Biopolymers , Cell adhesion &amp; migration , Biopolymers , Hydroxyapatite , Peptides , Biopolymers , Chemical bonds , Complexity , Mineralization , Structure-function relationships , Mineralization , Peptides , Mineralization</t>
  </si>
  <si>
    <t xml:space="preserve"> 2018-03-31 (Received) , 2018-04-26 (Revised) , 2018-05-03 (Accepted)</t>
  </si>
  <si>
    <t>https://search.proquest.com/docview/2125111812?accountid=194833</t>
  </si>
  <si>
    <t>Life</t>
  </si>
  <si>
    <t xml:space="preserve"> 2018-05-08</t>
  </si>
  <si>
    <t xml:space="preserve"> 10.3390/life8020010</t>
  </si>
  <si>
    <t xml:space="preserve"> © 2018. This work is licensed under http://creativecommons.org/licenses/by/4.0/  (the “License”).  Notwithstanding the ProQuest Terms and Conditions, you may use this content in accordance with the terms of the License.</t>
  </si>
  <si>
    <t>Gillams, Richard J;Jia, Tony Z</t>
  </si>
  <si>
    <t>2125111812</t>
  </si>
  <si>
    <t>An increasing body of evidence relates the wide range of benefits mineral surfaces offer for the development of early living systems, including adsorption of small molecules from the aqueous phase, formation of monomeric subunits and their subsequent polymerization, and supramolecular assembly of biopolymers and other biomolecules. Each of these processes was likely a necessary stage in the emergence of life on Earth. Here, we compile evidence that templating and enhancement of prebiotically-relevant self-assembling systems by mineral surfaces offers a route to increased structural, functional, and/or chemical complexity. This increase in complexity could have been achieved by early living systems before the advent of evolvable systems and would not have required the generally energetically unfavorable formation of covalent bonds such as phosphodiester or peptide bonds. In this review we will focus on various case studies of prebiotically-relevant mineral-templated self-assembling systems, including supramolecular assemblies of peptides and nucleic acids, from nanoscience and surface science. These fields contain valuable information that is not yet fully being utilized by the origins of life and astrobiology research communities. Some of the self-assemblies that we present can promote the formation of new mineral surfaces, similar to biomineralization, which can then catalyze more essential prebiotic reactions; this could have resulted in a symbiotic feedback loop by which geology and primitive pre-living systems were closely linked to one another even before life’s origin. We hope that the ideas presented herein will seed some interesting discussions and new collaborations between nanoscience/surface science researchers and origins of life/astrobiology researchers.</t>
  </si>
  <si>
    <t>Mineral Surface-Templated Self-Assembling Systems: Case Studies from Nanoscience and Surface Science towards Origins of Life Research</t>
  </si>
  <si>
    <t xml:space="preserve"> Public Recollection , Collective Memory , Nanjing Incident , Peace , Conflict Transformation , Reconciliation , normalization.</t>
  </si>
  <si>
    <t xml:space="preserve"> Collective memory , Case studies , Collective memory , Chinese , Educational attainment , Cooperative learning , Case studies , Memory , Higher education</t>
  </si>
  <si>
    <t>https://search.proquest.com/docview/2272294104?accountid=194833</t>
  </si>
  <si>
    <t>20</t>
  </si>
  <si>
    <t>CLCWeb</t>
  </si>
  <si>
    <t xml:space="preserve"> Ashland</t>
  </si>
  <si>
    <t xml:space="preserve"> 2018-12-10</t>
  </si>
  <si>
    <t xml:space="preserve"> 10.7771/1481-4374.3234</t>
  </si>
  <si>
    <t xml:space="preserve"> © 2018. This work is published under https://creativecommons.org/licenses/by-nc-nd/4.0/  (the “License”). Notwithstanding the ProQuest Terms and Conditions, you may use this content in accordance with the terms of the License.</t>
  </si>
  <si>
    <t>Idham Badruzaman</t>
  </si>
  <si>
    <t>2272294104</t>
  </si>
  <si>
    <t>In his paper "Collective Memory in Advocating Peace. The Nanjing Incident as a case study" Idham Badruzaman provides an example of how to build a peaceful Asian Community. The Foundation is establishing forms of bilateral cooperation at the educational level; mostly in universities and higher education institutions across the world. These programs are contributing to create cross-cultural ties within the Asian Community and across the world, surpassing national interests and boundaries, fostering inter-culturalism, and promoting tolerance amid differences. By focusing on the Nanjing Incident, the paper provides an example of how the building of collective memory can help reconciliation, showing the efforts made by Japan and China to maintain a neighbor-relationship. The study collects information about the different actions undertaken to create a collective memory of the Nanjing Incident in order to turn this public recollection into reconciliation. There have been at least seven efforts made to make public recollection about the Nanjing Incident. They include the following activities: publishing a book about Nanjing, building the National Memorial Hall, Annual Commemoration, setting up a National Memorial Day, registering the inscription with UNESCO, establishing the Peace and Research Institute, and eventually registering the city of Nanjing to become A City of Peace. In addition, there are many other events and elements that are worth-remembering as part of the collective memory for both the Chinese and the Japanese people. All of them are directed to the normalisation of neighbour relations, in the spirit of peace and reconciliation.</t>
  </si>
  <si>
    <t>Collective Memory in Advocating Peace. The Nanjing Incident as a case study</t>
  </si>
  <si>
    <t xml:space="preserve"> Service-Learning , Audio Books , Blind Community</t>
  </si>
  <si>
    <t xml:space="preserve"> Community , Books , Learning , Service learning , Case studies</t>
  </si>
  <si>
    <t xml:space="preserve"> 75</t>
  </si>
  <si>
    <t xml:space="preserve"> 2019-06-25 (Issued) , 2019-06-25 (Submitted) , 2019-06-25 (Created) , 2019-06-25 (Modified)</t>
  </si>
  <si>
    <t>https://search.proquest.com/docview/2384097478?accountid=194833</t>
  </si>
  <si>
    <t>Prajñā Vihāra</t>
  </si>
  <si>
    <t>1513-6442</t>
  </si>
  <si>
    <t xml:space="preserve"> © 2019. Notwithstanding the ProQuest Terms and Conditions, you may use this content in accordance with the associated terms available at  http://www.assumptionjournal.au.edu/index.php/PrajnaVihara/about/editorialPolicies#openAccessPolicy </t>
  </si>
  <si>
    <t>Techakesari, Chavakorn;Tangyin, Kajornpat</t>
  </si>
  <si>
    <t>2384097478</t>
  </si>
  <si>
    <t>University courses in ethics are designed to help a student develop their moral character. But while classroom work provides students with knowledge, it is often not sufficient for deeper character development. The students also need some sort of practical engagement with people in their surrounding communities. This interaction creates both individual reflection and social awareness. Service-learning is a program which encourages the participants to learn and develop their moral characters through working in the community. During this interaction, both participants and community members learn by sharing and exchanging their experiences. But the question remains how effective this program is in creating awareness of communities outside of the orbit of the typical university experience? This paper, uses a case study of an audio-book program developed at Assumption University of Thailand called: ‘AU Voice for the Blind.’ It will demonstrate on both a theoretical and practical level how the student participant’s values are shaped by such learning experiences.</t>
  </si>
  <si>
    <t>SERVICE-LEARNING AND COMMUNITY: A CASE STUDY OF A UNIVERSITY AUDIO-BOOK PROGRAM FOR THE BLIND</t>
  </si>
  <si>
    <t xml:space="preserve"> Technology Acceptance Model , Structural equation modeling , Google applications technology</t>
  </si>
  <si>
    <t xml:space="preserve"> Teaching , Technology Acceptance Model , Humanities , Case studies</t>
  </si>
  <si>
    <t xml:space="preserve"> 2019-12-06 (Issued) , 2019-12-04 (Submitted) , 2019-12-06 (Created) , 2019-12-06 (Modified)</t>
  </si>
  <si>
    <t>https://search.proquest.com/docview/2384107452?accountid=194833</t>
  </si>
  <si>
    <t>Scholar : Human Sciences</t>
  </si>
  <si>
    <t xml:space="preserve"> © 2019. Notwithstanding the ProQuest Terms and Conditions, you may use this content in accordance with the associated terms available at  http://www.assumptionjournal.au.edu/index.php/Scholar/about/editorialPolicies#openAccessPolicy </t>
  </si>
  <si>
    <t xml:space="preserve"> Srinakharinwirot University
611310</t>
  </si>
  <si>
    <t>Seewungkum, Dussadee</t>
  </si>
  <si>
    <t>2384107452</t>
  </si>
  <si>
    <t>The purpose of this study was to study the factors that affect the adoption of Google applications technology for the development of teaching and learning innovations: A case study of Humanities Faculty Srinakharinwirot University. The study used a five rating scale questionnaire to develop the Technology Acceptance Model (TAM). The samples were 6 experts, 5 teachers, and 250 students from Humanities Faculty Srinakharinwirot Universities. The Structural Equation Modeling (SEM) was employed to explain the adoption process. The general structural model, which included Google applications technology self-efficacy, subjective norm, system accessibility, perceived ease of use, attitude, and behavioral intention to use Google applications technology, the proposed model was developed based on the technology acceptance model (TAM). The result showed that TAM and SEM was efficient theoretical tool to understand users’ acceptance of Google applications technology for the development of teaching and learning. Google applications technology attitude was the most important construct, followed by subjective norm in explicating the causal process.</t>
  </si>
  <si>
    <t>Technology Acceptance Modle (Tam) To Use Google Application For Teaching And Learning Innovation Development: A Case Study Of Humanities Faculty Srinakharinwirot University</t>
  </si>
  <si>
    <t xml:space="preserve"> Creative economy , Isfahan , Creative industry , Creative city</t>
  </si>
  <si>
    <t xml:space="preserve"> Innovations , Productivity , Technological change , Culture , SWOT analysis , Economic development , Economic growth , Researchers , Design , Case studies , Creativity , Employment , Tourism , Employment , Startups , Cities , Cultural heritage , Companies , Iran</t>
  </si>
  <si>
    <t xml:space="preserve"> 271</t>
  </si>
  <si>
    <t xml:space="preserve"> 2017-09-25 (Received) , 2018-07-29 (Revised) , 2018-08-05 (Accepted)</t>
  </si>
  <si>
    <t>https://search.proquest.com/docview/2167263485?accountid=194833</t>
  </si>
  <si>
    <t>46</t>
  </si>
  <si>
    <t>International Journal of Social Economics</t>
  </si>
  <si>
    <t xml:space="preserve"> 271-287</t>
  </si>
  <si>
    <t>0306-8293</t>
  </si>
  <si>
    <t xml:space="preserve"> 10.1108/IJSE-09-2017-0409</t>
  </si>
  <si>
    <t>Ghazi, Elham Lafzi;Goede, Miguel</t>
  </si>
  <si>
    <t xml:space="preserve"> Department of Urban Planning, Allameh Tabatabai University, Tehran, Iran , Association of Public Administration of the Netherlands Antilles and Aruba, Willemstad, Curaçao</t>
  </si>
  <si>
    <t>2167263485</t>
  </si>
  <si>
    <t>Purpose The purpose of this paper is to contribute critically to understanding the structure of creative industries in Isfahan. Design/methodology/approach The authors first gather needed information about the case study and then analyze the data according to three measures of gross value added, employment and the dynamics of business for each sector of creative industries. Findings Results indicate that creative industries are medium-sized domestic enterprises which are comparatively weak in productivity in some sectors. Originality/value This paper illustrates the model of creative industries assessment for Isfahan city and, finally, provides a good understanding of the concept of the creative industries as a key element of the creative city.</t>
  </si>
  <si>
    <t>Creative industries: a case study of Isfahan, Iran</t>
  </si>
  <si>
    <t xml:space="preserve"> Earthquake loss , Economic loss , GDP&amp;DPI</t>
  </si>
  <si>
    <t xml:space="preserve"> Income , Earthquakes , Case studies , Economic models , Probability , Gross Domestic Product--GDP , Earthquakes , Independent variables , Gross Domestic Product--GDP , Earthquakes , Case studies , Hazards , Socioeconomic factors , Iran</t>
  </si>
  <si>
    <t xml:space="preserve"> 583</t>
  </si>
  <si>
    <t xml:space="preserve"> 2018-05-22 (Registration)</t>
  </si>
  <si>
    <t>https://search.proquest.com/docview/2056907586?accountid=194833</t>
  </si>
  <si>
    <t>53</t>
  </si>
  <si>
    <t>Quality and Quantity</t>
  </si>
  <si>
    <t>Mar 2019</t>
  </si>
  <si>
    <t xml:space="preserve"> 583-598</t>
  </si>
  <si>
    <t>0033-5177</t>
  </si>
  <si>
    <t xml:space="preserve"> Mar 2019</t>
  </si>
  <si>
    <t xml:space="preserve"> 2018-06-19</t>
  </si>
  <si>
    <t xml:space="preserve"> 10.1007/s11135-018-0776-8</t>
  </si>
  <si>
    <t xml:space="preserve"> Quality &amp; Quantity is a copyright of Springer, (2018). All Rights Reserved.</t>
  </si>
  <si>
    <t>Mahdi Moudi;Yan, Shiyu;Bahramimianrood, Bahador;Li, Xiaoping;Yao, Liming</t>
  </si>
  <si>
    <t xml:space="preserve"> Business School, Sichuan University, Chengdu, China , Business School, Sichuan University, Chengdu, China , School of Manufacturing Science and Engineering, Sichuan University, Chengdu, China , Business School, Sichuan University, Chengdu, China , Business School, Sichuan University, Chengdu, China</t>
  </si>
  <si>
    <t>2056907586</t>
  </si>
  <si>
    <t>As earthquakes can result in multi-dimensional negative consequences such as human loss and building damage, the ability to make accurate economic loss estimations immediately after the occurrence is crucial. Unfortunately, in many earthquake-stricken countries such as Iran, governments are often unable to quickly or accurately assess post-earthquake losses. The aim of this paper, therefore, is to extend the model developed by Chan et al. (Nat Hazards 17:269–283, 1998) to two independent variables to develop an earthquake economic loss estimation method based on the economic and socio-economic indices gross domestic product ( GDP ) and disposable personal income ( DPI ) and a seismic hazard probability function. A global cell map is also considered to assess the GDP and DPI based on the population in each cell affected by the earthquake. In the final stage, using the Modified Mercalli Intensity Scale, 18 earthquake damaged areas in Iran are taken as case study to estimate the economic losses using the new model presented in this paper.</t>
  </si>
  <si>
    <t>Statistical model for earthquake economic loss estimation using &amp;lt;i&amp;gt;GDP&amp;lt;/i&amp;gt; and &amp;lt;i&amp;gt;DPI&amp;lt;/i&amp;gt;: a case study from Iran</t>
  </si>
  <si>
    <t xml:space="preserve"> Greece , E-government , Local government , Electronic services , Assessment framework , PROMETHEE II , Maturity model , Case study</t>
  </si>
  <si>
    <t xml:space="preserve"> Software , Web sites , Literature reviews , Criteria , Decision analysis , Quantitative analysis , Electronic government , Internet , Decision making , Case studies , Methodological approaches , Electronic government , Investments , Cluster analysis , Research methodology , Customization , Decision making , Public services , Local government , Greece</t>
  </si>
  <si>
    <t xml:space="preserve"> 237</t>
  </si>
  <si>
    <t xml:space="preserve"> 2019-03-22 (Received) , 2019-07-29 (Revised) , 2019-09-04 (Accepted)</t>
  </si>
  <si>
    <t>https://search.proquest.com/docview/2321195125?accountid=194833</t>
  </si>
  <si>
    <t xml:space="preserve"> 237-256</t>
  </si>
  <si>
    <t>3/4</t>
  </si>
  <si>
    <t xml:space="preserve"> 10.1108/TG-03-2019-0018</t>
  </si>
  <si>
    <t>Panayiotou, Nikolaos;Stavrou, Vasileios</t>
  </si>
  <si>
    <t>2321195125</t>
  </si>
  <si>
    <t>Purpose This paper aims to construct an assessment framework to establish a maturity model for Web Electronic Services offered at a local government level and investigate the maturity of Greek municipalities in the E-Government field, trying to correlate how this is affected by demographic variables. Design/methodology/approach An original assessment framework regarding municipal Electronic Services was created based on the literature review. The assessment framework was included in a methodological approach supported by the PROMETHEE II method, as well as by selected statistical methods. The framework and the methodological approach were applied in the case of Greek municipalities. Findings The analysis revealed the low maturity level of Greek municipalities in Electronic Services sector. The Greek case study indicated that the proposed framework and methodological approach could provide useful insights to municipalities for the improvement of its E-Government Web services based on their strategic preferences. Research limitations/implications The assessment took place only in Greece, assessing all the country's municipalities and conducting research only in the municipalities’ websites. The proposed methodology suggests that the PROMETHEE II multi-criteria decision analysis method can support the assessment of the maturity level of local government entities. Moreover, the combination of the PROMETHEE II–empowered assessment framework with demographic statistical analysis can assist orthological decision-making concerning future investments in Web Electronic Services. The methodology could be a good option for future research efforts (assessments) in municipalities, in Greece and worldwide. Practical implications The framework is both easy to use and fairly complete. The fact that the assessment was conducted in all the Greek municipalities makes it much more reliable, as it provides the whole picture. The suggested methodology which includes the proposed framework could be used in the cases of municipalities in other countries to assist future actions concerning the investment in Web Electronic Services. Originality/value This study provided a medium-size framework, being both complete and easy to use during the evaluation process of all the municipalities in Greece. In addition, the statistical analysis received data from a decision-making tool to execute the clustering (Cluster analysis is usually performed based on the raw data).</t>
  </si>
  <si>
    <t>A proposed maturity assessment framework of the Greek local government Web Electronic Services</t>
  </si>
  <si>
    <t xml:space="preserve"> Provincial assets , KAPET of Biak , Direct observation , Zonal developmental concept , Research and educational center</t>
  </si>
  <si>
    <t xml:space="preserve"> Economic development , Case studies</t>
  </si>
  <si>
    <t xml:space="preserve"> 200</t>
  </si>
  <si>
    <t xml:space="preserve"> 2019-12-30 (Date Created) , 2019-11-06 (Date Submitted) , 2020-01-16 (Date Issued) , 2020-01-16 (Date Modified)</t>
  </si>
  <si>
    <t>https://search.proquest.com/docview/2363995797?accountid=194833</t>
  </si>
  <si>
    <t>Dec 2019</t>
  </si>
  <si>
    <t xml:space="preserve"> 200-207</t>
  </si>
  <si>
    <t xml:space="preserve"> Dec 2019</t>
  </si>
  <si>
    <t xml:space="preserve"> 10.1453/jsas.v6i4.1979</t>
  </si>
  <si>
    <t xml:space="preserve"> © 2019. This work is licensed under http://creativecommons.org/licenses/by-nc/4.0  (the “License”).  Notwithstanding the ProQuest Terms and Conditions, you may use this content in accordance with the terms of the License.</t>
  </si>
  <si>
    <t>Don Augusthinus L FLASSY;KAFIAR, Keterina;WANDOSA, Josefint;SEKAITELES, Nehemia;MANDIK, Yohanis;ANSANAY, Yane</t>
  </si>
  <si>
    <t>2363995797</t>
  </si>
  <si>
    <t>This paper evaluates Papua provincial assets which are not utilized or not optimally utilized in Integrated Economic Development Zone (KAPET) of Biak. Through a case study analysis, direct observation, direct interview and literature studies conducted in this research, we found that the KAPET of Biak assets which also are the Papua provincial government’s assets have not been consistently well maintained and protected. Several assets were unutilized and were abandoned. Considering the great potentials of KAPET-Biak area which has cultural richness, rich resources area, strategic position in the middle of world economic growth triangle and on the hub of the global route for trading in pacific region. It would be better to develop the KAPET-Biak and its assets for further zonal developmental concept in this more global world. The provincial government and all stake holders can also develop and utilize several assets to be the part of research and educational center (LIPTEK Lab and office).</t>
  </si>
  <si>
    <t>Evaluation of Papua provincial assets: Case study on non utilized and non optimized assets of integrated economic development zone (KAPET) of biak</t>
  </si>
  <si>
    <t xml:space="preserve"> neoliberalism , shadow management , new public management , ombudsman , rule of law , transparency , higher education</t>
  </si>
  <si>
    <t xml:space="preserve"> Higher education , Principles , Theory , Values , Management , Politics , Market economies , Rule of law , Case studies , Public sector , Neoliberalism , Surveillance of citizens , Law , Democracy , Liberalism , Neoliberalism , Shadows , Supervision , Public administration , Ombudsmen , Management , Case studies , Public administration , Higher education , Education , Society , Public law , Education , Consultancy services , Public sector , Civil service , Education , Liberalization , Public sector , Reforms , Sweden</t>
  </si>
  <si>
    <t xml:space="preserve"> 30</t>
  </si>
  <si>
    <t xml:space="preserve"> 2020-02-29 (Received) , 2020-03-20 (Revised) , 2020-03-24 (Accepted)</t>
  </si>
  <si>
    <t>https://search.proquest.com/docview/2385879082?accountid=194833</t>
  </si>
  <si>
    <t>Societies</t>
  </si>
  <si>
    <t xml:space="preserve"> 2020-03-30</t>
  </si>
  <si>
    <t xml:space="preserve"> 10.3390/soc10020030</t>
  </si>
  <si>
    <t>Sörensen, Jens;Olsson, Erik J</t>
  </si>
  <si>
    <t>2385879082</t>
  </si>
  <si>
    <t>We argue that the neoliberal tradition and new public management reforms of the public sector effectively erode the core (liberal) democratic values of the rule of law and transparency. The tension between public law and managerially-influenced governmental policy is in practice resolved by the emergence of what we call “shadow management” in public administration, whereby managerial decisions that clash with constitutional and administrative law are dealt with in internal memos or consultancy reports and hidden from public view. The consequence is a duality in the public sector, which potentially reduces public trust in institutions and undermines their democratic legitimacy. Finally, we argue that when governmental neoliberal policy clashes with legal requirements, the likely effect is that the popular institution of the (governmental or parliamentary) ombudsman, originally introduced for legal supervision over civil servants, takes on the new deceptive role of providing pseudo-legal justification for neoliberal reform, making neoliberalism and ombudsmen a particularly problematic combination from a democratic and legal perspective. We support our contentions by a case study of Swedish higher education and hypothesize that the mechanisms we highlight are general in nature.</t>
  </si>
  <si>
    <t>Shadow Management: Neoliberalism and the Erosion of Democratic Legitimacy through Ombudsmen with Case Studies from Swedish Higher Education</t>
  </si>
  <si>
    <t xml:space="preserve"> combat sport , disabled athletes , martial arts , muscle damage , sports performance</t>
  </si>
  <si>
    <t xml:space="preserve"> Physiology , Monocytes , Hormones , Hemoglobin , Leukocytes (eosinophilic) , Creatine kinase , Hydrocortisone , Lactic acid , Neutrophils , Insulin , Training , Lymphocytes , Immune system , Metabolism , Insulin , Creatine , Dehydrogenases , Hematology , Case studies , Brazil</t>
  </si>
  <si>
    <t xml:space="preserve"> 2020-03-04 (manuscriptReceived) , 2020-04-09 (manuscriptRevised) , 2020-04-10 (manuscriptAccepted) , 2020-06-17 (publishedOnlineFinalForm)</t>
  </si>
  <si>
    <t>https://search.proquest.com/docview/2413875630?accountid=194833</t>
  </si>
  <si>
    <t>Physiological Reports</t>
  </si>
  <si>
    <t>Jun 2020</t>
  </si>
  <si>
    <t xml:space="preserve"> Jun 2020</t>
  </si>
  <si>
    <t xml:space="preserve"> 2020-06-17</t>
  </si>
  <si>
    <t xml:space="preserve"> 10.14814/phy2.14435</t>
  </si>
  <si>
    <t xml:space="preserve"> © 2020. This work is published under http://creativecommons.org/licenses/by/4.0/ (the “License”).  Notwithstanding the ProQuest Terms and Conditions, you may use this content in accordance with the terms of the License.</t>
  </si>
  <si>
    <t>Lopes, Jaqueline S S;Aníbal M. de Magalhães Neto;de Almeida, Aline C;Alves, Paulo R L;Silva, Elcirley L;Márcio V. de Abreu Verli;Andrade, Claudia M B</t>
  </si>
  <si>
    <t xml:space="preserve"> Federal University of Mato Grosso (UFTM), Postgraduate Program in Health Sciences (PPGSC), Cuiabá, MT, Brazil , Federal University of Mato Grosso (UFTM), Postgraduate Program in Health Sciences (PPGSC), Cuiabá, MT, Brazil , Departament of Physical Therapy, Federal University of São Carlos (UFSCAR), São Carlos, SP, Brazil , Fundação de Apoio à Escola Técnica, Escola Técnica Estadual Visconde de Mauá, Rio de Janeiro ‐ RJ, Brazil , Federal University of Mato Grosso (UFTM), Postgraduate Program in Health Sciences (PPGSC), Cuiabá, MT, Brazil , Federal University of Mato Grosso (UFTM), Postgraduate Program in Health Sciences (PPGSC), Cuiabá, MT, Brazil , Federal University of Mato Grosso (UFTM), Postgraduate Program in Health Sciences (PPGSC), Cuiabá, MT, Brazil</t>
  </si>
  <si>
    <t>2413875630</t>
  </si>
  <si>
    <t>The behavior of biochemical and immunological parameters investigated in the field conditions in athletes is important to influence in the management of recovery and disease prevention as well as, to support the training program, as well as to improve the physical conditioning associated with health and performance. However, for amputee athletes, Brazilian jiu‐jitsu paradesport practitioners, there are no published data to date. Thus, the objective of this case study was to quantify the magnitude of biochemical, hematological, and urinary alterations after a simulated fight session in elite athlete with world titles. Outcomes were obtained through blood analysis of samples collected at four different moments (M1‐fasting; M2—1.5&amp;#xa0;hr after caloric intake; M3—Immediately after the simulated fight; M4—24&amp;#xa0;hr after the simulated fight). Responses triggered by the simulated fight between baseline and after 24&amp;#xa0;hr were found to increase in monocyte (100%), neutrophil (20%), and insulin (57%) concentrations, while reductions were observed in eosinophils (−50%), lymphocytes (−26.6%), platelets (−22%), cortisol (−50%), and creatine phosphokinase (−45.2%). After 24&amp;#xa0;hr lactate values returned to baseline levels. The different changes in biochemical and hematological parameters observed constitute responses to acute physical exercise and were according to the level of the high performance athlete. From these data it will be possible to evaluate the periodization, training load, and recovery techniques according to the individual response verified. In addition, these data may be used for comparison purposes within this specific sport, whose literature is still limited.</t>
  </si>
  <si>
    <t>Hematological parameters in champion of Brazilian jiu‐jitsu paradesport: Case study</t>
  </si>
  <si>
    <t xml:space="preserve"> ANP , rural areas , migrant workers , social development , labor migration , social structure , social capital , social network  DOI: https://doiorg/1033788/rcis6922</t>
  </si>
  <si>
    <t xml:space="preserve"> Poverty , Labor migration , Social networks , Questionnaires , Development strategies , Urban development , Cultural identity , Case studies , Rural areas , Modernization , Cultural values , Rural development , Rural areas , Return migration , Policy implementation , Aging , China</t>
  </si>
  <si>
    <t xml:space="preserve"> 337</t>
  </si>
  <si>
    <t>https://search.proquest.com/docview/2426792635?accountid=194833</t>
  </si>
  <si>
    <t>69</t>
  </si>
  <si>
    <t xml:space="preserve"> 337-348</t>
  </si>
  <si>
    <t xml:space="preserve"> Spanish</t>
  </si>
  <si>
    <t xml:space="preserve"> Spanish , Romanian , English , French</t>
  </si>
  <si>
    <t xml:space="preserve"> © 2020. This work is licensed under http://creativecommons.org/licenses/by-sa/4.0/  (the “License”).  Notwithstanding the ProQuest Terms and conditions, you may use this content in accordance with the terms of the License.</t>
  </si>
  <si>
    <t>TANG, Zhihong;ZHAO, Lun;ZHOU, Xianyong</t>
  </si>
  <si>
    <t>2426792635</t>
  </si>
  <si>
    <t>As a result of the limitations of the development stage and the historical process, the existence of an urban-rural dual structure in China inevitably causes rural areas to fall into a cycle of labor loss, aging and low education levels, which leads to poverty and weakness and restricts further modernization in China. To solve the imbalance of urban and rural development and the loss of rural “nutrients”, many countries, including China, have successively proposed development strategies for rural revitalization. This study selected urban returnees from Sichuan, Guizhou and Yunnan Provinces as the objects of a questionnaire analysis. In this study, 231 valid questionnaires were collected from 300 samples, for a recovery rate of 77%. The results of the study are as follows. 1) The most important dimension in the assessment is that of external environment, followed by individuals and families and then social network. 2) Among the 12 evaluation indexes, the top five indicators that are most valued are hometown economy, age, value identity, hometown culture, and children or parents. According to these results, the authors put forward suggestions and hopes for exploring the policy requirements necessary to make the formulation and implementation of relevant supporting policies more in line with the actual needs.</t>
  </si>
  <si>
    <t>A Study on the Key Factors of Labor Migration and Willingness to Return to Rural Areas Using ANP: A Case Study of Western China</t>
  </si>
  <si>
    <t>HR</t>
  </si>
  <si>
    <t xml:space="preserve"> Communication , Due diligence , Planning , Integration , Human resource , Merger/acquisition</t>
  </si>
  <si>
    <t xml:space="preserve"> Human resource management , Success , Communication , Employees , Planning , Due diligence , Absenteeism , Case studies</t>
  </si>
  <si>
    <t xml:space="preserve"> 16</t>
  </si>
  <si>
    <t xml:space="preserve"> 2018-01-08 (Received) , 2018-07-23 (Revised) , 2019-04-01 (Revised) , 2019-10-05 (Accepted)</t>
  </si>
  <si>
    <t>https://search.proquest.com/docview/2396321131?accountid=194833</t>
  </si>
  <si>
    <t>Journal of Organizational Change Management</t>
  </si>
  <si>
    <t xml:space="preserve"> 16-28</t>
  </si>
  <si>
    <t>0953-4814</t>
  </si>
  <si>
    <t xml:space="preserve"> 10.1108/JOCM-01-2018-0007</t>
  </si>
  <si>
    <t>Rodríguez-Sánchez, José-Luis;Mora-Valentín, Eva-María;Ortiz-de-Urbina-Criado, Marta</t>
  </si>
  <si>
    <t>2396321131</t>
  </si>
  <si>
    <t>Purpose Many of the papers that analyse human resource management (HRM) in merger and acquisition (M&amp;amp;A) processes focus on the last two stages (integration and implementation). Then, the purpose of this paper is to propose an HRM model for the first stage of the process (planning) with four key factors: the due diligence process, the integration plan, the communication plan and the learning plan. Design/methodology/approach From the theoretical model, the authors analyse a case study of a multinational company that operates in the mechanical engineering sector. Findings The results show the special importance of HRM in the success of the M&amp;amp;A process. And, the main actions implemented in human resources (HRs) contributing to the success of this process are identified. Research limitations/implications Subsequent investigations could conduct similar analyses for the rest of the stages of the M&amp;amp;A process (integration and implementation), with the objective of presenting a complete HRM model in M&amp;amp;A processes. Practical implications The case study allows researchers to learn from professionals and business leaders while also offering a theoretical model that can help managers make decisions and improve the management of these processes. Originality/value The main contribution of this study has been to observe how HRs are managed in the planning stage of M&amp;amp;As.</t>
  </si>
  <si>
    <t>Human resource management in merger and acquisition planning</t>
  </si>
  <si>
    <t xml:space="preserve"> physical ecosystem engineering , dunes , mangroves , salt marsh , seagrass , rocky shore , mudflats , habitat cascades , novel interactions , structural legacies</t>
  </si>
  <si>
    <t xml:space="preserve"> Mollusks , Biodiversity , Sediment transport , Habitats , Ecosystems , Ecologists , Coastal engineering , Climate change , Coasts , Engineers , Case studies , Ecology , Engineering , Case studies , Algae , Ecosystems , Conflicts of interest , Engineers , Engineering , Biodiversity , Biodiversity , Ecosystems , Coastal ecology , Dunes , New Zealand , United States--US</t>
  </si>
  <si>
    <t xml:space="preserve"> 243</t>
  </si>
  <si>
    <t xml:space="preserve"> 2020-06-04 (Received) , 2020-06-12 (Accepted) , 2020-06-15 (Published)</t>
  </si>
  <si>
    <t>https://search.proquest.com/docview/2415035299?accountid=194833</t>
  </si>
  <si>
    <t>Diversity</t>
  </si>
  <si>
    <t xml:space="preserve"> 2020-06-15</t>
  </si>
  <si>
    <t xml:space="preserve"> 10.3390/d12060243</t>
  </si>
  <si>
    <t>Gutiérrez, Jorge L</t>
  </si>
  <si>
    <t>2415035299</t>
  </si>
  <si>
    <t>Research on physical ecosystem engineering—i.e., the structural modification of environments by organisms—has flourished during the last two decades. At present, the importance of physical ecosystem engineers for the biodiversity and the functioning of ecosystems is well recognized by scientists. This Special Issue contains fifteen papers that illustrate the diversity of physical ecosystem engineering processes that occur in the world coastal habitats—from coastal dunes to the shallow subtidal zone. It includes 2 reviews comparing ecosystem engineering attributes and impacts across taxa and 13 case studies that inform our general understanding of the variation in engineering impacts, compound engineering effects, novel engineering interactions, and engineered structural legacies.</t>
  </si>
  <si>
    <t>Ecosystem Engineers in the World Coasts: Case Studies and Conceptual Linkages</t>
  </si>
  <si>
    <t xml:space="preserve"> biodiversity , climate change , Mediterranean Sea , herbaria , macroalgae collections</t>
  </si>
  <si>
    <t xml:space="preserve"> Climate change , Overexploitation , Urbanization , Flowers &amp; plants , Anthropogenic factors , Indigenous species , Biodiversity , Introduced species , Initiatives , Biodiversity , Environmental changes , Climate change , Human populations , Habitats , Museums , Case studies , Case studies , Environmental changes , Infrastructure , Urbanization , Algae , Endangered &amp; extinct species , Indigenous species , Introduced species , Taxonomy , Algae , Digitization , Biodiversity , Biodiversity , Urbanization , Biota , Coastal ecology , Collections , Italy , Mediterranean Sea</t>
  </si>
  <si>
    <t xml:space="preserve"> 2020-06-30 (Received) , 2020-08-06 (Revised) , 2020-08-07 (Accepted) , 2020-08-10 (Published)</t>
  </si>
  <si>
    <t>https://search.proquest.com/docview/2434339645?accountid=194833</t>
  </si>
  <si>
    <t xml:space="preserve"> 2020-08-10</t>
  </si>
  <si>
    <t xml:space="preserve"> 10.3390/d12080309</t>
  </si>
  <si>
    <t>Mannino, Anna Maria;Simona Armeli Minicante;Rodríguez-Prieto, Conxi</t>
  </si>
  <si>
    <t>2434339645</t>
  </si>
  <si>
    <t>The Mediterranean Sea is currently experiencing a decline in the abundance of several key species, as a consequence of anthropogenic pressures (e.g., increase in human population, habitat modification and loss, pollution, coastal urbanization, overexploitation, introduction of non-indigenous species and climate change). Herbaria and natural history collections are certainly fundamental for taxonomic studies, but they are also an invaluable, if currently underestimated, resource for understanding ecological and evolutionary responses of species to environmental changes. Macroalgae herbarium collections, which are really consistent (ranging from 200,000 to approximately 500,000 specimens) in some European herbaria (e.g., Muséum National d’Histoire Naturelle in Paris, University of Copenhagen, Natural History Museum in Kensington), can be successfully used as real “witnesses” to biodiversity changes. In this respect, we report some case studies from the Mediterranean Sea which summarize well the potential of macroalgae herbarium specimens to provide useful data on biodiversity changes. Indeed, these data enable the evaluation of the responses of biota, including shifts in species ranges, the detection of the presence of introduced species, and the prediction of changes in species distributions and patterns under future climate scenarios. To increase the use of this invaluable tool of research, their curation, the digitization of collections, and specimen genomics should be even more addressed.</t>
  </si>
  <si>
    <t>Phycological Herbaria as a Useful Tool to Monitor Long-Term Changes of Macroalgae Diversity: Some Case Studies from the Mediterranean Sea</t>
  </si>
  <si>
    <t>Healthcare</t>
  </si>
  <si>
    <t xml:space="preserve"> Leadership , Case studies , Learning , Leadership , Transformation , Health professionals , Professional knowledge , Theory , Ethnography , Empowerment , Netherlands</t>
  </si>
  <si>
    <t xml:space="preserve"> 8320 Health care industry , 2200 Managerial skills , 9130 Experimental/theoretical</t>
  </si>
  <si>
    <t xml:space="preserve"> 119</t>
  </si>
  <si>
    <t>https://search.proquest.com/docview/1676331195?accountid=194833</t>
  </si>
  <si>
    <t>28</t>
  </si>
  <si>
    <t>Leadership in Health Services</t>
  </si>
  <si>
    <t xml:space="preserve"> 119-134</t>
  </si>
  <si>
    <t>1751-1879</t>
  </si>
  <si>
    <t xml:space="preserve"> © Emerald Group Publishing Limited							 2015</t>
  </si>
  <si>
    <t xml:space="preserve"> LEHSE6</t>
  </si>
  <si>
    <t>Aij, Kjeld Harald;Visse, Merel;Widdershoven, Guy AM</t>
  </si>
  <si>
    <t>1676331195</t>
  </si>
  <si>
    <t>Purpose - The purpose of this study is to provide a critical analysis of contemporary Lean leadership in the context of a healthcare practice. The Lean leadership model supports professionals with a leading role in implementing Lean. This article presents a case study focusing specifically on leadership behaviours and issues that were experienced, observed and reported in a Dutch university medical centre. Design/methodology/approach - This ethnographic case study provides auto-ethnographic accounts based on experiences, participant observation, interviews and document analysis. Findings - Characteristics of Lean leadership were identified to establish an understanding of how to achieve successful Lean transformation. This study emphasizes the importance for Lean leaders to go to the gemba, to see the situation for one's own self, empower health-care employees and be modest. All of these are critical attributes in defining the Lean leadership mindset. Originality/value - In this case study, Lean leadership is specifically related to healthcare, but certain common leadership characteristics are relevant across all fields. This article shows the value of an auto-ethnographic view on management learning for the analysis of Lean leadership. The knowledge acquired through this research is based on the first author's experiences in fulfilling his role as a health-care leader. This may help the reader examining his/her own role and reflecting on what matters most in the field of Lean leadership.</t>
  </si>
  <si>
    <t>Lean leadership: an ethnographic study</t>
  </si>
  <si>
    <t xml:space="preserve"> Case studies , Health care industry , Patient satisfaction , Physicians , Hospitals , Alba Iulia Romania</t>
  </si>
  <si>
    <t xml:space="preserve"> 43</t>
  </si>
  <si>
    <t xml:space="preserve"> Graphs , References</t>
  </si>
  <si>
    <t>https://search.proquest.com/docview/1861260407?accountid=194833</t>
  </si>
  <si>
    <t>Annales Universitatis Apulensis : Series Oeconomica</t>
  </si>
  <si>
    <t xml:space="preserve"> Alba Iulia</t>
  </si>
  <si>
    <t xml:space="preserve"> 43-55</t>
  </si>
  <si>
    <t>1454-9409</t>
  </si>
  <si>
    <t xml:space="preserve"> Copyright "1 December 1918" University of Alba Iulia (Romania), Faculty of Sciences 2016</t>
  </si>
  <si>
    <t xml:space="preserve"> Emergency County Hospital-Alba Iulia Romania
622110</t>
  </si>
  <si>
    <t>Andreea, Muntean;Ruxandra, Lazea</t>
  </si>
  <si>
    <t>1861260407</t>
  </si>
  <si>
    <t>  The paper investigates the degree of satisfaction of the patients that accessed the medical services provided by the Emergency County Hospital from Alba Iulia. The hey factors considered important in establishing the degree of satisfaction were the following: the endowment with new generation of portable medical equipment (ultrasound machine, portable oxygen, resuscitation equipment); the endowment with new generation of fixed medical equipment (ray machine, CT); the hospital furniture; the endowment with non-medical equipment for physical comfort of patients (climate equipment); skills of medical staff; the waiting time until the takeover by a doctor/nurse; the effectiveness of doctors; nurses efficiency, cleaning efficiency of support staff perceived patient in the respective unit.</t>
  </si>
  <si>
    <t>THE DEGREE OF SATISFACTION PERCEIVED BY HEALTHCARE SERVICES CONSUMERS IN STATE HOSPITALS - CASE STUDY EMERGENCY COUNTY HOSPITAL FROM ALBA IULIA</t>
  </si>
  <si>
    <t xml:space="preserve"> Leadership , Emergency medical care , Health care policy , Hospitals , Cardiovascular disease , Mental health , Mortality , Diabetes , Performance management , Case studies , Australia , United States--US , United Kingdom--UK</t>
  </si>
  <si>
    <t xml:space="preserve"> 9179 Asia &amp; the Pacific , 9110 Company specific , 8320 Health care industry , 9190 United States , 9175 Western Europe</t>
  </si>
  <si>
    <t>https://search.proquest.com/docview/1808028370?accountid=194833</t>
  </si>
  <si>
    <t>40</t>
  </si>
  <si>
    <t>Australian Health Review</t>
  </si>
  <si>
    <t>Apr 2016</t>
  </si>
  <si>
    <t xml:space="preserve"> Collingwood</t>
  </si>
  <si>
    <t>0156-5788</t>
  </si>
  <si>
    <t xml:space="preserve"> Apr 2016</t>
  </si>
  <si>
    <t xml:space="preserve"> 10.1071/AH15041</t>
  </si>
  <si>
    <t xml:space="preserve"> Copyright CSIRO Apr 2016</t>
  </si>
  <si>
    <t xml:space="preserve"> Southcentral Foundation
813910 , Veterans Health Administration
923140</t>
  </si>
  <si>
    <t>Charlesworth, Kate, MBBS(Hons), MPH, FAFPHM, PhD;Jamieson, Maggie, BA, MPH, PhD;Davey, Rachel, BSc(Hons), MMedSci, PhD;Butler, Colin D, BMedSci(Hons), BMed, DTM&amp;amp;H, MS</t>
  </si>
  <si>
    <t>1808028370</t>
  </si>
  <si>
    <t>  Healthcare leaders around the world are calling for radical, transformational change of our health and care systems. This will be a difficult and complex task. In this article, we examine case studies in which transformational change has been achieved, and seek to learn from these experiences. We used the case study method to investigate examples of transformational change in healthcare. The case studies were identified from preliminary doctoral research into the transition towards future sustainable health and social care systems. Evidence was collected from multiple sources, key features of each case study were displayed in a matrix and thematic analysis was conducted. The results are presented in narrative form. Four case studies were selected: two from the US, one from Australia and one from the UK. The notable features are discussed for each case study. There were many common factors: a well communicated vision, innovative redesign, extensive consultation and engagement with staff and patients, performance management, automated information management and high-quality leadership. Although there were some notable differences between the case studies, overall the characteristics of success were similar and collectively provide a blueprint for transformational change in healthcare.</t>
  </si>
  <si>
    <t>Transformational change in healthcare: an examination of four case studies</t>
  </si>
  <si>
    <t xml:space="preserve"> Clinical guidelines , Complex adaptive systems , Implementation , Knowledge translation , Systems thinking , Large-scale change</t>
  </si>
  <si>
    <t xml:space="preserve"> Care management , Fatigue , Transformation , Health promotion , Facilitators , Sepsis , Action research , Clinical guidelines , Ministry , Case studies , Data collection , Mapping , Action orientation , Teams , Qualitative research , Networking , Clinical leadership , Health initiatives , Knowledge management , Leadership , Medical personnel , Canada</t>
  </si>
  <si>
    <t xml:space="preserve"> 302</t>
  </si>
  <si>
    <t>https://search.proquest.com/docview/2131872960?accountid=194833</t>
  </si>
  <si>
    <t>Journal of Health Organization and Management</t>
  </si>
  <si>
    <t xml:space="preserve"> 302-323</t>
  </si>
  <si>
    <t>1477-7266</t>
  </si>
  <si>
    <t xml:space="preserve"> 10.1108/JHOM-12-2014-0206</t>
  </si>
  <si>
    <t>Best, Allan;Berland, Alex;Herbert, Carol;Bitz, Jennifer;van Dijk, Marlies W;Krause, Christina;Cochrane, Douglas;Noel, Kevin;Marsden, Julian;McKeown, Shari;Millar, John</t>
  </si>
  <si>
    <t xml:space="preserve"> InSource Research Group, Coquitlam, Canada , InSource Research Group, Coquitlam, Canada , InSource Research Group, Coquitlam, Canada , InSource Research Group, Coquitlam, Canada , Quality and Healthcare Improvement, BC Patient Safety &amp; Quality Council, Vancouver, Canada , BC Patient Safety &amp; Quality Council, Vancouver, Canada , BC Patient Safety &amp; Quality Council, Vancouver, Canada , InSource Research Group, Coquitlam, Canada , BC Patient Safety &amp; Quality Council, Vancouver, Canada , BC Patient Safety &amp; Quality Council, Vancouver, Canada , InSource Research Group, Coquitlam, Canada</t>
  </si>
  <si>
    <t>2131872960</t>
  </si>
  <si>
    <t>Purpose – The British Columbia Ministry of Health’s Clinical Care Management initiative was used as a case study to better understand large-scale change (LSC) within BC’s health system. Using a complex system framework, the purpose of this paper is to examine mechanisms that enable and constrain the implementation of clinical guidelines across various clinical settings. Design/methodology/approach – Researchers applied a general model of complex adaptive systems plus two specific conceptual frameworks (realist evaluation and system dynamics mapping) to define and study enablers and constraints. Focus group sessions and interviews with clinicians, executives, managers and board members were validated through an online survey. Findings – The functional themes for managing large-scale clinical change included: creating a context to prepare clinicians for health system transformation initiatives; promoting shared clinical leadership; strengthening knowledge management, strategic communications and opportunities for networking; and clearing pathways through the complexity of a multilevel, dynamic system. Research limitations/implications – The action research methodology was designed to guide continuing improvement of implementation. A sample of initiatives was selected; it was not intended to compare and contrast facilitators and barriers across all initiatives and regions. Similarly, evaluating the results or process of guideline implementation was outside the scope; the methods were designed to enable conversations at multiple levels – policy, management and practice – about how to improve implementation. The study is best seen as a case study of LSC, offering a possible model for replication by others and a tool to shape further dialogue. Practical implications – Recommended action-oriented strategies included engaging local champions; supporting local adaptation for implementation of clinical guidelines; strengthening local teams to guide implementation; reducing change fatigue; ensuring adequate resources; providing consistent communication especially for front-line care providers; and supporting local teams to demonstrate the clinical value of the guidelines to their colleagues. Originality/value – Bringing a complex systems perspective to clinical guideline implementation resulted in a clear understanding of the challenges involved in LSC.</t>
  </si>
  <si>
    <t>Using systems thinking to support clinical system transformation</t>
  </si>
  <si>
    <t xml:space="preserve"> Hospital management , Qualitative research , Meetings , Social interaction , Management groups</t>
  </si>
  <si>
    <t xml:space="preserve"> Research , Hospitals , Social interaction , Information sharing , Problem solving , Content analysis , Decision making , Decision making , Meetings , Social network analysis , Case studies , Information sharing , Social interaction , Roles , Management science</t>
  </si>
  <si>
    <t xml:space="preserve"> 613</t>
  </si>
  <si>
    <t>https://search.proquest.com/docview/2131879212?accountid=194833</t>
  </si>
  <si>
    <t xml:space="preserve"> 613-629</t>
  </si>
  <si>
    <t xml:space="preserve"> 10.1108/JHOM-02-2015-0040</t>
  </si>
  <si>
    <t>Laapotti, Tomi;Mikkola, Leena</t>
  </si>
  <si>
    <t xml:space="preserve"> Department of Communication, University of Jyväskylä, Jyväskylä, Finland , Department of Communication, University of Jyväskylä, Jyväskylä, Finland</t>
  </si>
  <si>
    <t>2131879212</t>
  </si>
  <si>
    <t>Purpose – The purpose of this paper is to understand the role of management group meetings (MGMs) in hospital organization by examining the social interaction in these meetings. Design/methodology/approach – This case study approaches social interaction from a structuration point of view. Social network analysis and qualitative content analysis are applied. Findings – The findings show that MGMs are mainly forums for information sharing. Meetings are not held for problem solving or decision making, and operational coordinating is limited. Meeting interaction is very much focused on the chair, and most of the discussion takes place between the chair and one other member, not between members. The organizational structures are maintained and reproduced in the meeting interaction, and they appear to limit discussion. Meetings appear to fulfil their goals as a part of the organization’s information structure and to some extent as an instrument for management. The significance of the relational side of MGMs was recognized. Research limitations/implications – The results of this study provide a basis for future research on hospital MGMs with wider datasets and other methodologies. Especially the relational role of MGMs needs more attention. Practical implications – The goals of MGMs should be reviewed and MG members should be made aware of meeting interaction structures. Originality/value – The paper provides new knowledge about interaction networks in hospital MGMs, and describes the complexity of the importance of MGMs for hospitals.</t>
  </si>
  <si>
    <t>Social interaction in management group meetings: a case study of Finnish hospital</t>
  </si>
  <si>
    <t xml:space="preserve"> Integration , Quality , Management , Hospital management , Cost/benefit analysis , Physician alignment , Health policy</t>
  </si>
  <si>
    <t xml:space="preserve"> Health care industry , Penalties , Health care , Nonprofit organizations , Physicians , Companies , Medicare , Community hospitals , Case studies , Communication , Care delivery , Quantitative data , Patient Protection &amp; Affordable Care Act 2010-US , Medical research , Quality of care , Medicaid , Patient satisfaction , Benefit cost analysis , Physicians , United States--US</t>
  </si>
  <si>
    <t xml:space="preserve"> 818</t>
  </si>
  <si>
    <t xml:space="preserve"> 2015-09-14 (Received) , 2016-01-07 (Revised) , 2016-02-24 (Accepted)</t>
  </si>
  <si>
    <t>https://search.proquest.com/docview/1826744153?accountid=194833</t>
  </si>
  <si>
    <t xml:space="preserve"> 818-835</t>
  </si>
  <si>
    <t xml:space="preserve"> 10.1108/JHOM-09-2015-0145</t>
  </si>
  <si>
    <t>Lanese, Bethany</t>
  </si>
  <si>
    <t xml:space="preserve"> College of Public Health, Kent State University, Kent, Ohio, USA</t>
  </si>
  <si>
    <t>1826744153</t>
  </si>
  <si>
    <t>Purpose The purpose of this paper is to test and measure the outcome of a community hospital in implementing the Affordable Care Act (ACA) through a co-management arrangement. RQ1 : do the benefits of a co-management arrangement outweigh the costs? RQ2 : does physician alignment aid in the effective implementation of the ACA directives set for hospitals? Design/methodology/approach A case study of a 350-bed non-profit community hospital co-management company. The quantitative data are eight quarters of quality metrics prior and eight quarters post establishment of the co-management company. The quality metrics are all based on standardized national requirements from the Joint Commission and Centers for Medicare and Medicaid Services guidelines. These measures directly impact the quality initiatives under the ACA that are applicable to all healthcare facilities. Qualitative data include survey results from hospital employees of the perceived effectiveness of the co-management company. A paired samples difference of means t -test was conducted to compare the timeframe before co-management and post co-management. Findings The findings indicate that the benefits of a co-management arrangement do outweigh the costs for both the physicians and the hospital ( RQ1 ). The physicians benefit through actual dollar payout, but also with improved communication and greater input in running the service line. The hospital benefits from reduced cost – or reduced penalties under the ACA – as well as better communication and greater physician involvement in administration of the service line. RQ2 : does physician alignment aid in the effective implementation of the ACA directives set for hospitals? The hospital improved in every quality metric under the co-management company. A paired sample difference of means t -test showed a statistically significant improvement in five of the six quality metrics in the study. Originality/value Previous research indicates the potential effectiveness of co-management companies in improving healthcare delivery and hospital-physician relations (Sowers et al. , 2013). The current research takes this a step further to show that the data do in fact support these concepts. The hospital and the physicians carrying out the day-to-day actions have shared goals, better communication, and improved quality metrics under the co-management company. As the number of co-management companies increases across the USA, more research can be directed at determining their overall impact on quality care.</t>
  </si>
  <si>
    <t>Implementation of the affordable care act: a case study of a service line co-management company</t>
  </si>
  <si>
    <t xml:space="preserve"> Case studies , Case studies , Health care , Senior managers , Private hospitals , Deployment , Supervisor-Subordinate interactions , Patient satisfaction , Total quality management , Quality management , Total quality , Patient satisfaction , Manufacturing , Research , Books , Objectives , Communication , Customer satisfaction , Quality management , Hospitals , Italy</t>
  </si>
  <si>
    <t xml:space="preserve"> 377</t>
  </si>
  <si>
    <t>https://search.proquest.com/docview/1826100706?accountid=194833</t>
  </si>
  <si>
    <t xml:space="preserve"> 377-391</t>
  </si>
  <si>
    <t xml:space="preserve"> Social Science &amp; Medicine
511120</t>
  </si>
  <si>
    <t>Chiarini, Andrea;Baccarani, Claudio</t>
  </si>
  <si>
    <t>1826100706</t>
  </si>
  <si>
    <t>Purpose This paper aims to contribute to the debate concerning total quality management (TQM)-Lean strategy in public healthcare by analyzing the deployment path for implementation, the possible benefits that can be achieved and the encountered pitfalls. Design/methodology/approach Three case studies are drawn from three large Italian hospitals with more than 500 beds each and structured with many departments. The hospitals are located in Tuscany, Italy. These three hospitals have embraced TQM and Lean, starting from strategic objectives and their deployment. At the same time, they have also implemented many TQM-Lean tools. The case studies are based on interviews held with four managers in each of these three public hospitals. Findings Results from the interviews show that there is a specific deployment path for TQM-Lean implementation. The hospitals have also achieved benefits linked to patient satisfaction and improved organizational performances. Problems related to organizational and cultural issues, such as senior managers' commitment, staff management, manufacturing culture and tools adaptation, could affect the benefits. Research limitations/implications The research has been carried out in just three Italian public hospitals. Hence, similar investigations could be managed in other countries. Researchers could also use a larger sample and investigate these issues by means of quantitative inquiry. Practical implications Practitioners could try to apply the deployment path revealed by these case studies in other public and private hospitals. Originality/value The results of this research show that there is a specific, new deployment path for implementing TQM-Lean strategy in some public hospitals.</t>
  </si>
  <si>
    <t>TQM and lean strategy deployment in Italian hospitals</t>
  </si>
  <si>
    <t xml:space="preserve"> Pseudomonas aeruginosa , Metallo-beta-lactamase , SPM</t>
  </si>
  <si>
    <t xml:space="preserve"> Sepsis , Drug resistance , Bacteria , Sepsis , Outbreaks , Case studies , Public health , Public health , Infections , Drug resistance , Pseudomonas aeruginosa , Public health , Metallography , Outbreaks , Outbreaks , Brazil</t>
  </si>
  <si>
    <t xml:space="preserve"> 135</t>
  </si>
  <si>
    <t>https://search.proquest.com/docview/1883404548?accountid=194833</t>
  </si>
  <si>
    <t>Revista da Sociedade Brasileira de Medicina Tropical</t>
  </si>
  <si>
    <t>Jan/Feb 2017</t>
  </si>
  <si>
    <t xml:space="preserve"> Rio de Janeiro</t>
  </si>
  <si>
    <t xml:space="preserve"> 135-137</t>
  </si>
  <si>
    <t>0037-8682</t>
  </si>
  <si>
    <t xml:space="preserve"> Jan/Feb 2017</t>
  </si>
  <si>
    <t xml:space="preserve"> 10.1590/0037-8682-0284-2016</t>
  </si>
  <si>
    <t xml:space="preserve"> Copyright Sociedade Brasileira de Medicina Tropical Jan/Feb 2017</t>
  </si>
  <si>
    <t>Wirlaine Glauce Maciel;da Silva, Kesia Esther;José Victor Bortolotto Bampi;Graciela Mendonça dos Santos Bet;Ramos, Ana Carolina;Gales, Ana Cristina;Simionatto, Simone</t>
  </si>
  <si>
    <t>1883404548</t>
  </si>
  <si>
    <t>Metallo-beta-lactamase production is an important mechanism for carbapenem resistance of Pseudomonas aeruginosa , which represents an emerging public health challenge. We report the case of a patient admitted to an intensive care unit, with sepsis caused by multidrug-resistant São Paulo Metallo-beta-lactamase-1-producing P. aeruginosa . This is the first case of infection by this pathogenic strain in the State of Mato Grosso do Sul, Brazil. Thus, infection control measures are required for preventing future spread and outbreaks.</t>
  </si>
  <si>
    <t>Identification of São Paulo metallo-beta-lactamase-1-producing Pseudomonas aeruginosa in the Central-West region of Brazil: a case study</t>
  </si>
  <si>
    <t xml:space="preserve"> Research impact , Systems research , Long-term care , Case study , Integrated knowledge translation , Knowledge broker</t>
  </si>
  <si>
    <t xml:space="preserve"> Research , Innovations , Committees , Researchers , Data analysis , Methods , Long term health care , Global health , Knowledge , Group research , Long-term care , Publications , Management , Case studies , Stock brokers , Committees , Partnerships , Case studies , Teams , Management , Administrators , Management , Research projects , Research &amp; development--R&amp;D , Ontario Canada</t>
  </si>
  <si>
    <t>https://search.proquest.com/docview/1883890399?accountid=194833</t>
  </si>
  <si>
    <t>Health Research Policy and Systems</t>
  </si>
  <si>
    <t xml:space="preserve"> 10.1186/s12961-017-0185-9</t>
  </si>
  <si>
    <t xml:space="preserve"> Copyright BioMed Central 2017</t>
  </si>
  <si>
    <t>Kothari, Anita;Nedra, Peter;Donskov, Melissa;Luciani, Tracy</t>
  </si>
  <si>
    <t>1883890399</t>
  </si>
  <si>
    <t>Background Traditional reporting of research outcomes and impacts, which tends to focus on research product publications and grant success, does not capture the value, some contributions, or the complexity of research projects. The purpose of this study was to understand the contributions of five systems-level research projects as they were unfolding at the Bruyere Centre for Learning, Research and Innovation (CLRI) in long-term care (LTC) in Ottawa, Ontario, Canada. The research questions were, (1) How are partnerships with research end-users (policymakers, administrators and other public/private organisations) characterised? (2) How have interactions with the CLRI Management Committee and Steering Committee influenced the development of research products? (3) In what way have other activities, processes, unlinked actors or organisations been influenced by the research project activities? Methods The study was guided by Kok and Schuit’s concept of research impacts, using a multiple case study design. Data were collected through focus groups and interviews with research teams, a management and a steering committee, research user partners, and unlinked actors. Documents were collected and analysed for contextual background. Results Cross-case analysis revealed four major themes: (1) Benefits and Perceived Tensions: Working with Partners; (2) Speaking with the LTC Community: Interactions with the CLRI Steering Committee; (3) The Knowledge Broker: Interactions with the Management Committee; and (4) All Forms of Research Contributions. Conclusions Most contributions were focused on interactions with networks and stimulating important conversations in the province about LTC issues. These contributions were well-supported by the Steering and Management Committees’ research-to-action platform, which can be seen as a type of knowledge brokering model. It was also clear that researcher-user partnerships were beneficial and important.</t>
  </si>
  <si>
    <t>Research impact of systems-level long-term care research: a multiple case study</t>
  </si>
  <si>
    <t xml:space="preserve"> Sex , Gender , Pharmacy practice research , Research collaboration</t>
  </si>
  <si>
    <t xml:space="preserve"> Gender differences , Research methodology , Womens health , Long term health care , Pharmacy , Studies , Mens health , Research funding , Medical research , Researchers , Females , Males , Social sciences , Communication , Gender , Cross cutting , Case studies , Gender , Populations , Health research , Case studies , Sex , Teams , Surveys , Gender , Canada</t>
  </si>
  <si>
    <t>https://search.proquest.com/docview/1883890407?accountid=194833</t>
  </si>
  <si>
    <t xml:space="preserve"> 10.1186/s12961-017-0182-z</t>
  </si>
  <si>
    <t xml:space="preserve"> National Institutes of Health
923120</t>
  </si>
  <si>
    <t>Cooke, Martin;Waite, Nancy;Cook, Katie;Milne, Emily;Chang, Feng;McCarthy, Lisa;Sproule, Beth</t>
  </si>
  <si>
    <t>1883890407</t>
  </si>
  <si>
    <t>Background Funders now frequently require that sex and gender be considered in research programmes, but provide little guidance about how this can be accomplished, especially in large research programmes. The purpose of this study is to present and evaluate a model for promoting sex- and gender-based analysis (SGBA) in a large health service research programme, the Ontario Pharmacy Evidence Network (OPEN). Methods A mixed method study incorporating (1) team members’ critical reflection, (2) surveys (n = 37) and interviews (n = 23) at programme midpoint, and (3) an end-of-study survey in 2016 with OPEN research project teams (n = 6). Results Incorporating gender and vulnerable populations (GVP) as a cross-cutting theme, with a dedicated team and resources to promote GVP research across the programme, was effective and well received. Team members felt their knowledge was improved, and the programme produced several sex- and gender-related research outputs. Not all resources were well used, however, and better communication of the purposes and roles of the team could increase effectiveness. Conclusions The experience of OPEN suggests that dedicating resources for sex and gender research can be effective in promoting SGBA research, but that research programmes should also focus on communicating the importance of SGBA to their members.</t>
  </si>
  <si>
    <t>Incorporating sex, gender and vulnerable populations in a large multisite health research programme: The Ontario Pharmacy Evidence Network as a case study</t>
  </si>
  <si>
    <t xml:space="preserve"> Health promotion , Health policy , Native peoples , Public policy , Decision analysis , Case studies , Public policy , Participation , Public policy , Ethics , Decision making , Typology , Decision making , Public policy , Constraints , Decision making , Health education , Typology , Case studies , Research , Translation , Governance , Research &amp; development--R&amp;D , Health care policy , Australia , New York , Torres Strait , Canberra Australian Capital Territory Australia</t>
  </si>
  <si>
    <t>https://search.proquest.com/docview/1935096849?accountid=194833</t>
  </si>
  <si>
    <t xml:space="preserve"> 10.1186/s12961-017-0239-z</t>
  </si>
  <si>
    <t xml:space="preserve"> Australian Research Council
541714
813211</t>
  </si>
  <si>
    <t>Camille La Brooy;Kelaher, Margaret</t>
  </si>
  <si>
    <t>1935096849</t>
  </si>
  <si>
    <t>Background Decision-makers tend to make connections with researchers far too late in the game of public policy, expecting to find a retail store in which researchers are busy filling shop-front shelves with a comprehensive set of all possible relevant studies that a decision-maker might some day drop by to purchase. This linear type of relation between research and policy needs to be replaced by a more interactive model that facilitates both researchers obtaining a better understanding of policy processes and policymakers being more aware and involved in the conceptualisation and conduct of research. This paper explores the role of governance in facilitating the research-policy nexus, testing a typology of research utilisation based on Murray’s (Soc Policy Society 10(4):459-70, 2011) analysis that considers various degrees of researcher-policymaker deliberation in decision-making processes. The projects were all part of various evaluation efforts carried out by the researchers to explore the use of governance in health promotion activities. Methods Three case studies were chosen to provide some specific examples that illustrate each level of Murray’s typology. The examples involve intersectoral health promotion collaborations that combine evidence-based research in health policy initiatives with various levels of researcher involvement. For all three projects, interview data was collated in the same way, coded thematically and analysed to consider the relationship between researchers and policymakers. Results Comparing the three models and their applicability to health promotion interventions, it could be observed that all programmes demonstrated successful examples of research translation. Strong governance imperatives structuring relationships led to more successful outcomes, whereby research was successfully translated into a public policy initiative that also led to improved health outcomes. The key idea across all of these models was that strong governance arrangements mitigated some of the barriers evidenced by the varying degrees of deliberation and researcher involvement in processes. Conclusions The paper demonstrates that successful research utilisation is related to strong governance agendas and that early and ongoing involvement of relevant decision-makers and researchers in the governance processes, that is both the conceptualisation and conduct of a study, tend to be the best predictors of success.</t>
  </si>
  <si>
    <t>The research-policy-deliberation nexus: a case study approach</t>
  </si>
  <si>
    <t xml:space="preserve"> Urban populations , Food , Case studies , African Americans , Populations , Slavery , Education , Nutrition , Communities , Historical account , Social behavior , Food , Education , Urban areas , Slave trade , Urban areas , Cultural factors , United States--US</t>
  </si>
  <si>
    <t xml:space="preserve"> 211</t>
  </si>
  <si>
    <t xml:space="preserve"> 2017-03-23 (Received) , 2017-03-28 (Revised) , 2017-03-28 (Accepted)</t>
  </si>
  <si>
    <t>https://search.proquest.com/docview/1912487319?accountid=194833</t>
  </si>
  <si>
    <t>International Journal of Pharmaceutical and Healthcare Marketing</t>
  </si>
  <si>
    <t xml:space="preserve"> 211-220</t>
  </si>
  <si>
    <t>1750-6123</t>
  </si>
  <si>
    <t xml:space="preserve"> 10.1108/IJPHM-03-2017-0012</t>
  </si>
  <si>
    <t>Wood, Van;Thomas, Manoj</t>
  </si>
  <si>
    <t xml:space="preserve"> Center for International Business Advancement, Virginia Commonwealth University, Richmond, Virginia, USA , Department of Information Systems, Virginia Commonwealth University, Richmond, Virginia, USA</t>
  </si>
  <si>
    <t>1912487319</t>
  </si>
  <si>
    <t>Purpose This paper aims to examine the realities of food deserts and the vulnerable populations in urban areas in the USA; review underlying causes of these realities; and propose a set of solutions to address challenges facing vulnerable populations living in urban food deserts. Design/methodology/approach The paper presents a case study with a focus on a specific vulnerable population living in a food desert in the inner city of Richmond, Virginia. Findings While vulnerable populations and food deserts have much in common, in general, they both reflect, for specific groups of people, a failure to achieve or even having a chance to achieve the American dream. In particular, they reflect the economic, social, culture and education disenfranchisement of many citizens in society. Originality/value This exploratory paper and case study offers a beginning reference point to both understand and deal with urban food deserts and the vulnerable populations that reside there-in. Food deserts are a serious problem that is historically based and contemporarily reinforced by economic, social and cultural/community realities in society. By first understanding these realities, the paper calls for research and action.</t>
  </si>
  <si>
    <t>Vulnerable populations in food deserts: a case study</t>
  </si>
  <si>
    <t xml:space="preserve"> laboratory automation , direct and indirect costs , cost analysis , staff , equipment , TAT</t>
  </si>
  <si>
    <t xml:space="preserve"> Medical laboratories , Automation , Costs , Case studies</t>
  </si>
  <si>
    <t xml:space="preserve"> 2017-06-16 (Created) , 2017-03-17 (Submitted) , 2017-04-13 (Issued) , 2017-06-16 (Modified)</t>
  </si>
  <si>
    <t>https://search.proquest.com/docview/2439609992?accountid=194833</t>
  </si>
  <si>
    <t>Journal of Public Health Research</t>
  </si>
  <si>
    <t>Apr 2017</t>
  </si>
  <si>
    <t xml:space="preserve"> Pavia</t>
  </si>
  <si>
    <t>2279-9028</t>
  </si>
  <si>
    <t xml:space="preserve"> Apr 2017</t>
  </si>
  <si>
    <t xml:space="preserve"> 2017-04-13</t>
  </si>
  <si>
    <t xml:space="preserve"> 10.4081/jphr.2017.881</t>
  </si>
  <si>
    <t xml:space="preserve"> © 2017. This work is published under http://creativecommons.org/licenses/by-nc/4.0/  (the “License”). Notwithstanding the ProQuest Terms and Conditions, you may use this content in accordance with the terms of the License.</t>
  </si>
  <si>
    <t>Archetti, Claudia;Montanelli, Alessandro;Finazzi, Dario;Caimi, Luigi;Garrafa, Emirena</t>
  </si>
  <si>
    <t>2439609992</t>
  </si>
  <si>
    <t>Background . This paper presents a case study of an automated clinical laboratory in a large urban academic teaching hospital in the North of Italy, the Spedali Civili in Brescia, where four laboratories were merged in a unique laboratory through the introduction of laboratory automation. Materials and Methods . The analysis compares the preautomation situation and the new setting from a cost perspective, by considering direct and indirect costs. It also presents an analysis of the turnaround time (TAT). The study considers equipment, staff and indirect costs. Results . The introduction of automation led to a slight increase in equipment costs which is highly compensated by a remarkable decrease in staff costs. Consequently, total costs decreased by 12.55%. The analysis of the TAT shows an improvement of nonemergency exams while emergency exams are still validated within the maximum time imposed by the hospital. Conclusions . The strategy adopted by the management, which was based on re-using the available equipment and staff when merging the pre-existing laboratories, has reached its goal: introducing automation while minimizing the costs.</t>
  </si>
  <si>
    <t>Clinical laboratory automation: a case study</t>
  </si>
  <si>
    <t xml:space="preserve"> Canine cancer registries , Under-ascertainment , Structural zeros , Regression analysis , Cross validation</t>
  </si>
  <si>
    <t xml:space="preserve"> Cancer , Case studies , Health risk assessment</t>
  </si>
  <si>
    <t xml:space="preserve"> 2017-05-11 (Created) , 2016-12-22 (Submitted) , 2017-05-08 (Issued) , 2017-05-11 (Modified)</t>
  </si>
  <si>
    <t>https://search.proquest.com/docview/2417181854?accountid=194833</t>
  </si>
  <si>
    <t>Geospatial Health</t>
  </si>
  <si>
    <t>May 2017</t>
  </si>
  <si>
    <t xml:space="preserve"> Naples</t>
  </si>
  <si>
    <t xml:space="preserve"> English , Italian</t>
  </si>
  <si>
    <t>1827-1987</t>
  </si>
  <si>
    <t xml:space="preserve"> May 2017</t>
  </si>
  <si>
    <t xml:space="preserve"> 2017-05-11</t>
  </si>
  <si>
    <t xml:space="preserve"> 10.4081/gh.2017.539</t>
  </si>
  <si>
    <t>Boo, Gianluca;Leyk, Stefan;Fabrikant, Sara Irina;Pospischil, Andreas;Graf, Ramona</t>
  </si>
  <si>
    <t>2417181854</t>
  </si>
  <si>
    <t>Epidemiological research of canine cancers could inform comparative studies of environmental determinants for a number of human cancers. However, such an approach is currently limited because canine cancer data sources are still few in number and often incomplete. Incompleteness is typically due to under-ascertainment of canine cancers. A main reason for this is because dog owners commonly do not seek veterinary care for this diagnosis. Deeper knowledge on under-ascertainment is critical for modelling canine cancer incidence, as an indication of zero incidence might originate from the sole absence of diagnostic examinations within a given sample unit. In the present case study, we investigated effects of such structural zeros on models of canine cancer incidence. In doing so, we contrasted two scenarios for modelling incidence data retrieved from the Swiss Canine Cancer Registry. The first scenario was based on the complete enumeration of incidence data for all Swiss municipal units. The second scenario was based on a filtered sample that systematically discarded structural zeros in those municipal units where no diagnostic examination had been performed. By means of cross-validation, we assessed and contrasted statistical performance and predictive power of the two modelling scenarios. This analytical step allowed us to demonstrate that structural zeros impact on the generalisability of the model of canine cancer incidence, thus challenging future comparative studies of canine and human cancers. The results of this case study show that increased awareness about the effects of structural zeros is critical to epidemiological research.</t>
  </si>
  <si>
    <t>Assessing effects of structural zeros on models of canine cancer incidence: a case study of the Swiss Canine Cancer Registry</t>
  </si>
  <si>
    <t xml:space="preserve"> Health care policy , Hospitals , Health status , Empowerment , Service provision , Quality of care , Research methodology , Health care industry , Quality , Intellectuals , Health literacy , Hospitals , Hospitals , Clinical outcomes , Literacy , Health education , Empowerment , Empowerment , Case studies , Public health , Case studies , Patient participation , Methods , Patients , Patient education , Health services , Medical personnel , Medical personnel , Health services , Quality of care , Public administration , Health literacy , Health services , Health care industry , Italy</t>
  </si>
  <si>
    <t xml:space="preserve"> 503</t>
  </si>
  <si>
    <t>https://search.proquest.com/docview/1916629765?accountid=194833</t>
  </si>
  <si>
    <t>The International Journal of Public Sector Management</t>
  </si>
  <si>
    <t xml:space="preserve"> 503-518</t>
  </si>
  <si>
    <t>0951-3558</t>
  </si>
  <si>
    <t xml:space="preserve"> 10.1108/IJPSM-10-2016-0174</t>
  </si>
  <si>
    <t>Palumbo, Rocco;Annarumma, Carmela;Musella, Marco</t>
  </si>
  <si>
    <t>1916629765</t>
  </si>
  <si>
    <t>Purpose Patient empowerment has been variously depicted as a new paradigm inspiring the patient-provider relationship. To the authors' knowledge, scholars have focused most of their attention on patient enablement. Alternatively, the ability of health care organizations to establish a comfortable and co-creating partnership with the patients has been overlooked. In an attempt to fill this gap, the purpose of this paper is to delve into the meaningfulness of health care organizations, embracing the "organizational health literacy" perspective. Design/methodology/approach In line with the exploratory nature of this research, a multiple case study approach was taken. It concerned three large public hospitals operating within the Italian National Health Service. The meaningfulness of health care organizations was investigated drawing on the organizational health literacy construct. Findings The health care organizations were unaware of several crucial issues to improve their meaningfulness. Problematic organizational health literacy was found to prevent patient involvement and to negatively affect the quality of interaction between the patients and the health care professionals. Practical implications Inadequate organizational health literacy impoverishes the ability of health care organizations to empower the patients and to engage them in value co-creation. The institutional purposes of empowering the patients and involving them in the provision of care require tailored interventions intended to improve organizational meaningfulness. Originality/value This is one of the first attempts to examine the meaningfulness of health care organizations through the lenses of organizational health literacy. Both quality of care and health outcomes are expected to benefit from the enhancement of organizational health literacy.</t>
  </si>
  <si>
    <t>Exploring the meaningfulness of healthcare organizations: a multiple case study</t>
  </si>
  <si>
    <t xml:space="preserve"> Measurement , Health care , Human resources , Systems theory , Alliances , Academic staff , Human resources , Health care networks , Case studies , Workforce , Sampling , Governance , Literature reviews , Health care management , Global health , Alliances , Communication strategies , Leadership , System theory , Labor force</t>
  </si>
  <si>
    <t xml:space="preserve"> 9</t>
  </si>
  <si>
    <t xml:space="preserve"> 2017-06-07 (Received) , 2017-11-08 (Revised) , 2017-11-08 (Accepted)</t>
  </si>
  <si>
    <t>https://search.proquest.com/docview/2010759418?accountid=194833</t>
  </si>
  <si>
    <t xml:space="preserve"> 9-24</t>
  </si>
  <si>
    <t xml:space="preserve"> 10.1108/JHOM-06-2017-0129</t>
  </si>
  <si>
    <t>Best, Allan;Berland, Alex;Greenhalgh, Trisha;Bourgeault, Ivy L;Saul, Jessie E;Barker, Brittany</t>
  </si>
  <si>
    <t xml:space="preserve"> InSource Research Group, Coquitlam, Canada; School of Population and Public Health, University of British Columbia, Vancouver, Canada , InSource Research Group, Coquitlam, Canada; School of Population and Public Health, University of British Columbia, Vancouver, Canada , InSource Research Group, Coquitlam, Canada , Telfer School of Management, University of Ottawa, Ottawa, Canada , North American Research and Analysis, InSource Research Group, Coquitlam, Canada , InSource Research Group, Coquitlam, Canada</t>
  </si>
  <si>
    <t>2010759418</t>
  </si>
  <si>
    <t>Purpose The purpose of this paper is to present a case study of the World Health Organization's Global Healthcare Workforce Alliance (GHWA). Based on a commissioned evaluation of GHWA, it applies network theory and key concepts from systems thinking to explore network emergence, effectiveness, and evolution to over a ten-year period. The research was designed to provide high-level strategic guidance for further evolution of global governance in human resources for health (HRH). Design/methodology/approach Methods included a review of published literature on HRH governance and current practice in the field and an in-depth case study whose main data sources were relevant GHWA background documents and key informant interviews with GHWA leaders, staff, and stakeholders. Sampling was purposive and at a senior level, focusing on board members, executive directors, funders, and academics. Data were analyzed thematically with reference to systems theory and Shiffman's theory of network development. Findings Five key lessons emerged: effective management and leadership are critical; networks need to balance "tight" and "loose" approaches to their structure and processes; an active communication strategy is key to create and maintain support; the goals, priorities, and membership must be carefully focused; and the network needs to support shared measurement of progress on agreed-upon goals. Shiffman's middle-range network theory is a useful tool when guided by the principles of complex systems that illuminate dynamic situations and shifting interests as global alliances evolve. Research limitations/implications This study was implemented at the end of the ten-year funding cycle. A more continuous evaluation throughout the term would have provided richer understanding of issues. Experience and perspectives at the country level were not assessed. Practical implications Design and management of large, complex networks requires ongoing attention to key issues like leadership, and flexible structures and processes to accommodate the dynamic reality of these networks. Originality/value This case study builds on growing interest in the role of networks to foster large-scale change. The particular value rests on the longitudinal perspective on the evolution of a large, complex global network, and the use of theory to guide understanding.</t>
  </si>
  <si>
    <t>Networks as systems</t>
  </si>
  <si>
    <t xml:space="preserve"> Lifting , Working conditions , Pain , Health , Working conditions , Content analysis , Roads &amp; highways , Complaints , Content analysis , Drivers , Psychosocial support , Mentoring , Pain , Cognitive ability , Work measurement , Influence , Aging , Deterioration , Occupational health and safety , Transportation , Knee , Case studies , Drivers , Truck drivers , Professional training , Age , Retirement , Psychosocial factors , Retirement , Aging , Automobile safety , Careers , Workplace control , Occupational health , Pain , Pain , Aging , Family work relationship , Knee , Transportation , Working conditions , Workforce , Portugal</t>
  </si>
  <si>
    <t xml:space="preserve"> 114</t>
  </si>
  <si>
    <t xml:space="preserve"> 2018-02-23 (Received) , 2018-04-27 (Revised) , 2018-05-31 (Accepted)</t>
  </si>
  <si>
    <t>https://search.proquest.com/docview/2076058862?accountid=194833</t>
  </si>
  <si>
    <t>International Journal of Workplace Health Management</t>
  </si>
  <si>
    <t xml:space="preserve"> 114-129</t>
  </si>
  <si>
    <t>1753-8351</t>
  </si>
  <si>
    <t xml:space="preserve"> 10.1108/IJWHM-02-2018-0019</t>
  </si>
  <si>
    <t>Sousa, Inês C;Ramos, Sara</t>
  </si>
  <si>
    <t xml:space="preserve"> Business Research Unit, ISCTE – University Institute of Lisbon, Lisbon, Portugal , DINÂMIA’CET, ISCTE – University Institute of Lisbon, Lisbon, Portugal</t>
  </si>
  <si>
    <t>2076058862</t>
  </si>
  <si>
    <t>Purpose Being a professional truck driver implies prolonged exposure to physical and psychosocial risks, which can affect health and work ability in the short and long term. The purpose of this paper is to examine the role of working conditions in truck drivers’ perceived health and retirement intentions in a Portuguese transportation company. Design/methodology/approach Using ergonomic work analysis (EWA), this study incorporates document analysis, observation and 16 interviews. Content analysis is applied to interviews’ transcripts. Findings In line with previous research, drivers acknowledged their activity as physically demanding (e.g. static postures, repetitive movements, heavy lifting) and psychologically demanding (e.g. high time pressure, lack of control, lack of work–family balance). Despite that, drivers report themselves to be in good health, with only some complaints related to back and knee pain. However, hard working conditions associated with ageing can contribute to gradual health deterioration, leading them to desire to retire before the legal retirement age. Practical implications The company can promote drivers’ health by creating a unit to provide psychosocial support and career orientation, improving the mentoring programme, and investing in training on occupational risk prevention. Originality/value This study is the first to use EWA to examine the impact of the complex relationship between truck drivers’ work and health in their retirement intentions, adopting a temporal perspective.</t>
  </si>
  <si>
    <t>Working conditions, health and retirement intentions: a case study of truck drivers</t>
  </si>
  <si>
    <t xml:space="preserve"> Species , Biodiversity , Case studies , Biodiversity , Western Australia Australia</t>
  </si>
  <si>
    <t xml:space="preserve"> 227</t>
  </si>
  <si>
    <t>https://search.proquest.com/docview/2287045034?accountid=194833</t>
  </si>
  <si>
    <t>Management of Biological Invasions</t>
  </si>
  <si>
    <t>Sep 2018</t>
  </si>
  <si>
    <t xml:space="preserve"> Almería</t>
  </si>
  <si>
    <t xml:space="preserve"> 227–237</t>
  </si>
  <si>
    <t xml:space="preserve"> English , Spanish</t>
  </si>
  <si>
    <t xml:space="preserve"> Sep 2018</t>
  </si>
  <si>
    <t xml:space="preserve"> © 2018. Notwithstanding the ProQuest Terms and Conditions, you may use this content in accordance with the associated terms available at https://www.reabic.net/journals/mbi/About.aspx</t>
  </si>
  <si>
    <t>Wells, Fred E</t>
  </si>
  <si>
    <t>2287045034</t>
  </si>
  <si>
    <t>Invasive marine species (IMS) are thought to be one of the most serious anthropogenic threats to global marine biodiversity. There are numerous reports of IMS being introduced into new areas throughout the world, but relatively few are in tropical locations. It has been suggested that this is an artefact of our lack of knowledge species present in the megadiverse tropics and a lack of IMS surveys. The Pilbara in northern Western Australia (WA) is used as a case study to examine these questions. The area is at high risk of IMS because of extensive international shipping. A detailed literature search of marine biodiversity studies developed a database of 5,532 species recorded in the Pilbara. There have been numerous surveys for species on the Australian national and WA IMS lists but only one, the ascidian Didemnum perlucidum Monniot, 1983, has been found.</t>
  </si>
  <si>
    <t>A low number of invasive marine species in the tropics: a case study from Pilbara (Western Australia)</t>
  </si>
  <si>
    <t xml:space="preserve"> Hemorrhage , Vitamin deficiency , Surgeons , Malnutrition , Gastroenterology , Disease , Chronic illnesses , Complications , Laparoscopy , Abdomen , Malnutrition , Perforation , Literature reviews , Medical diagnosis , Intestine , Hepatology , Case reports , Duodenum , Hemoglobin , Anemia , Case studies , Malnutrition , Surgery , Hemorrhage , Ileum , Iron , Endoscopy</t>
  </si>
  <si>
    <t xml:space="preserve"> 2018-07-24 (Received) , 2018-12-04 (Revised) , 2018-12-26 (Accepted) , 2019-01-13 (Pub)</t>
  </si>
  <si>
    <t>https://search.proquest.com/docview/2171589463?accountid=194833</t>
  </si>
  <si>
    <t>Case Reports in Surgery</t>
  </si>
  <si>
    <t xml:space="preserve"> New York</t>
  </si>
  <si>
    <t>2090-6900</t>
  </si>
  <si>
    <t xml:space="preserve"> 10.1155/2019/2548631</t>
  </si>
  <si>
    <t xml:space="preserve"> Copyright © 2019 Y. Mathangasinghe et al. This is an open access article distributed under the Creative Commons Attribution License (the “License”), which permits unrestricted use, distribution, and reproduction in any medium, provided the original work is properly cited. Notwithstanding the ProQuest Terms and Conditions, you may use this content in accordance with the terms of the License. http://creativecommons.org/licenses/by/4.0/</t>
  </si>
  <si>
    <t>Mathangasinghe, Y;U M J E Samaranayake;Jayasinghe, J D;Banagala, A S K</t>
  </si>
  <si>
    <t xml:space="preserve"> Department of Anatomy, Faculty of Medicine, University of Colombo, Colombo, Sri Lanka , Department of Anatomy, Faculty of Medicine, University of Colombo, Colombo, Sri Lanka , National Hospital of Sri Lanka, Sri Lanka , National Hospital of Sri Lanka, Sri Lanka</t>
  </si>
  <si>
    <t>2171589463</t>
  </si>
  <si>
    <t>Small bowel diverticulosis is an uncommon entity. Clinical presentation of small intestinal diverticulosis is variable. A high mortality is associated with complications such as chronic malnutrition, haemorrhage, intestinal obstruction, and perforation. We report a case of a 63-year-old female with multiple small bowel diverticuli spanning from the first part of the duodenum to the proximal ileum presenting with chronic malnutrition and subacute intestinal obstruction. Although exploratory laparotomy was performed, we opted for a totally conservative treatment in order to avoid complications such as short gut syndrome and anastomotic leakage.</t>
  </si>
  <si>
    <t>A Rare Presentation of Small Bowel Diverticulosis Causing Chronic Obstruction and Malnutrition: A Case Study with Review of Literature</t>
  </si>
  <si>
    <t xml:space="preserve"> community based conservation , community needs , national parks in South Africa , national parks and development , community development , Ratanang , Ritchie</t>
  </si>
  <si>
    <t xml:space="preserve"> Identification methods , Leadership , Rural development , Health care , Skills , Initiatives , Rural communities , Identification , Parks &amp; recreation areas , Community development , Parks &amp; recreation areas , Community development , Social services , Training , Qualitative analysis , Native peoples , Conservation , Economic conditions , Training , Rural areas , Economics , Job creation , Education , Economic development , Society , Waste management , Conservation , Rural areas , Feasibility , Strategic management , Economic development , National parks , Case studies , Conservation , Security , National parks , Security , Employment , Recreational facilities , Agricultural management , Training , Education , National parks , Feasibility , Data processing , Research methodology , Case studies , Feasibility studies , Environmental education , Social services , Waste management , Feasibility , Conservation , Waste management , National parks , Qualitative research , Education , Community development , Biodiversity , Australia , South Africa</t>
  </si>
  <si>
    <t xml:space="preserve"> 2017-04-04 (Received) , 2018-09-19 (Accepted)</t>
  </si>
  <si>
    <t>https://search.proquest.com/docview/2193086157?accountid=194833</t>
  </si>
  <si>
    <t>61</t>
  </si>
  <si>
    <t>Koedoe</t>
  </si>
  <si>
    <t xml:space="preserve"> Pretoria</t>
  </si>
  <si>
    <t>0075-6458</t>
  </si>
  <si>
    <t xml:space="preserve"> 2019-02-28</t>
  </si>
  <si>
    <t xml:space="preserve"> 10.4102/koedoe.v61i1.1470</t>
  </si>
  <si>
    <t xml:space="preserve"> © 2019. This work is published under https://creativecommons.org/licenses/by/4.0/ (the “License”). Notwithstanding the ProQuest Terms and Conditions, you may use this content in accordance with the terms of the License.</t>
  </si>
  <si>
    <t>Coetzee, Hendri;Werner, Nell</t>
  </si>
  <si>
    <t>2193086157</t>
  </si>
  <si>
    <t>This article explores the feasibility of South African National Parks (SANParks) endorsing a community development agenda, using Mokala National Park (MNP) and two neighbouring rural communities as case study. A three-phase sequential exploratory, mixed-methods approach was followed: an initial exploratory qualitative phase aimed at identifying the development needs of the two communities; a quantitative phase aimed at verifying and quantifying the identified needs; and a final qualitative phase (with a minor quantitative component) to determine what parks can reasonably achieve in terms of community development based on their available resources, capacity and expertise. Qualitative data were collected via semi-structured interviews (Phase 1: n = 22; Phase 3: n = 6), which were thematically analysed. Quantitative data were collected via a structured questionnaire (Phase 2: n = 484; Phase 3: n = 6) and analysed using SPSS 23. Findings revealed that the communities’ most significant needs centred on employment opportunities; improved healthcare, service delivery and waste management; and education. Community members also expressed the need for improved community policing, safety and security; social services; agricultural support and training; general skills development and training; local leadership; recreational facilities; local economic development and conservation initiatives. Results from the third phase of the study suggest that parks such as MNP can realistically only address some of the identified community needs significantly; primarily job creation (via temporary employment), skills development, local economic development, support of local conservation (especially via environmental education) and, to a lesser extent, agricultural support and training and permanent job creation. Conservation implications : The findings could be of practical use to SANParks to steer its community development initiatives towards attaining a more optimal balance between actual community needs and what the organisation can realistically offer, thus rendering SANParks’ efforts more efficient and effective in supporting the establishment of equitable and sustainable rural communities.</t>
  </si>
  <si>
    <t>The feasibility of national parks in South Africa endorsing a community development agenda: The case of Mokala National Park and two neighbouring rural communities</t>
  </si>
  <si>
    <t xml:space="preserve"> Health literacy , patient education , general practice , waiting room , health promotion</t>
  </si>
  <si>
    <t xml:space="preserve"> Patients , Primary care , Health literacy , Questionnaires , Case studies</t>
  </si>
  <si>
    <t xml:space="preserve"> 2019-03-11 (Created) , 2018-09-18 (Submitted) , 2019-03-11 (Issued) , 2019-03-11 (Modified)</t>
  </si>
  <si>
    <t>https://search.proquest.com/docview/2439409241?accountid=194833</t>
  </si>
  <si>
    <t xml:space="preserve"> 2019-03-11</t>
  </si>
  <si>
    <t xml:space="preserve"> 10.4081/jphr.2019.1476</t>
  </si>
  <si>
    <t xml:space="preserve"> © 2019. This work is published under http://creativecommons.org/licenses/by-nc/4.0/  (the “License”). Notwithstanding the ProQuest Terms and Conditions, you may use this content in accordance with the terms of the License.</t>
  </si>
  <si>
    <t>Cara Penry Williams;Elliott, Kristine;Gall, Jane;Woodward-Kron, Robyn</t>
  </si>
  <si>
    <t>2439409241</t>
  </si>
  <si>
    <t>Background . Primary care waiting rooms can be sites of health promotion and health literacy development through the provision of readily accessible health information. To date, few studies have considered patient engagement with televised health messages in the waiting room, nor have studies investigated whether patients ask their clinicians about this information. The aim of this study was therefore to examine patient (or accompanying person) and clinician engagement with waiting room health information, including televised health messages. Design and methods . The mixed methods case study was undertaken in a regional general practice in Victoria, Australia, utilising patient questionnaires, waiting room observations, and clinician logbooks and interviews. The qualitative data were analysed by content analysis; the questionnaire data were analysed using descriptive statistics. Results . Patients engaged with a range of health information in the waiting room and reportedly received health messages from this information. 44% of the questionnaire respondents (33 of 74) reported watching the television health program, and half of these reported receiving a take home health message from this source. Only one of the clinicians ( N =9) recalled a patient asking about the televised health program. Conclusions . The general practice waiting room remains a site where people engage with the available health information, with a televised health ‘infotainment’ program receiving most attention from patients. Our study showed that consumption of health information was primarily passive and tended not to activate patient discussions with clinicians. Future studies could investigate any link between the health infotainment program and behaviour change.</t>
  </si>
  <si>
    <t>Patient and clinician engagement with health information in the primary care waiting room: A mixed methods case study</t>
  </si>
  <si>
    <t xml:space="preserve"> Leg ulcers , Infections , Ankle , Wounds , Diabetes mellitus (non-insulin dependent) , Diabetes , Rejection , Magnetic resonance imaging , Heels , Ischemia , Grafts , Wound healing , Foot diseases , Ischemia , Trauma , Tendons , Skin grafts , Feet , Ulcers , Debridement , Case studies , Leg , Patients , Case reports , Trauma , Biomedical materials , Diabetes mellitus , Antibiotics , Diabetes mellitus , Magnetic resonance imaging , Neuropathy , Patients , Ulcers , Diabetic neuropathy , Osteomyelitis , Texas , United States--US</t>
  </si>
  <si>
    <t xml:space="preserve"> 2019-11-21 (Received) , 2020-02-08 (Revised) , 2020-05-04 (Accepted) , 2020-06-15 (Pub)</t>
  </si>
  <si>
    <t>https://search.proquest.com/docview/2417984442?accountid=194833</t>
  </si>
  <si>
    <t xml:space="preserve"> 10.1155/2020/3971581</t>
  </si>
  <si>
    <t xml:space="preserve"> Copyright © 2020 Maram Alkhatieb et al. This is an open access article distributed under the Creative Commons Attribution License (the “License”), which permits unrestricted use, distribution, and reproduction in any medium, provided the original work is properly cited. Notwithstanding the ProQuest Terms and Conditions, you may use this content in accordance with the terms of the License. http://creativecommons.org/licenses/by/4.0/</t>
  </si>
  <si>
    <t>Alkhatieb, Maram;Mortada, Hatan;Aljaaly, Hattan</t>
  </si>
  <si>
    <t xml:space="preserve"> Division of General Surgery, Department of Surgery, Faculty of Medicine, King Abdulaziz University, Jeddah, Saudi Arabia , Department of Plastic Surgery &amp; Burn Unit, King Saud Medical City, Riyadh, Saudi Arabia , Division of Plastic Surgery, Department of Surgery, Faculty of Medicine, King Abdulaziz University, Jeddah, Saudi Arabia</t>
  </si>
  <si>
    <t>2417984442</t>
  </si>
  <si>
    <t>Introduction . Diabetic ulcers are a major health issue worldwide, causing significant economic burdens and affecting both the patient and the society as a whole. Predisposing factors in diabetic patients, known as the pathogenic triad, comprise trauma, ischemia, and neuropathy. Regardless of the cause, correct diagnosis and prompt treatment are essential in the management of leg ulcers. Case History . We report a case of a 51-year-old male patient, with a known history of type 2 diabetes mellitus who presented to our hospital with a history of two ulcers, one that he was mainly complaining of, which was actively infected and located at the posterior part of the distal left leg, and the second, dry ulcer caused by unrecognized trauma, located on the heel of the same limb. Magnetic resonance imaging showed osteomyelitis and degenerative changes in the calcaneonavicular and tarsal joints. The patient underwent multiple sessions of excisional debridement. He was started on negative pressure wound therapy with some improvements. However, after skin graft failure, Nanoflex powder was used, leading to complete wound closure within one month of treatment. Conclusion . A multidisciplinary holistic approach must be used when treating diabetic foot ulcers. Different modalities and sessions of debridement should be performed after optimizing the general condition of the patient.</t>
  </si>
  <si>
    <t>Management of a Difficult-to-Treat Diabetic Foot Wound Complicated by Osteomyelitis: A Case Study</t>
  </si>
  <si>
    <t xml:space="preserve"> methamphetamine , environmental exposure , hair analysis , health effects , use , manufacture</t>
  </si>
  <si>
    <t xml:space="preserve"> Laboratories , Hair , Headache , Hair analysis , Public health , Contamination , Hair , Environmental effects , Public health , Contamination , Methamphetamines , Exposure , Ethics , Case studies , Methamphetamines , Case studies , Forensic sciences , Properties (attributes) , Methamphetamine , Participation , Methamphetamine , Exposure , Drug use , Sleep , Hair , Public health , Informed consent , Amphetamines , Contamination , Health risks , Australia</t>
  </si>
  <si>
    <t xml:space="preserve"> 61</t>
  </si>
  <si>
    <t xml:space="preserve"> 2020-07-21 (Received) , 2020-08-15 (Revised) , 2020-08-18 (Accepted) , 2020-08-20 (Published)</t>
  </si>
  <si>
    <t>https://search.proquest.com/docview/2436768318?accountid=194833</t>
  </si>
  <si>
    <t>Toxics</t>
  </si>
  <si>
    <t xml:space="preserve"> 2020-08-20</t>
  </si>
  <si>
    <t xml:space="preserve"> 10.3390/toxics8030061</t>
  </si>
  <si>
    <t>Wright, Jackie;Kenneally, Michaela;Ross, Kirstin;Walker, Stewart</t>
  </si>
  <si>
    <t>2436768318</t>
  </si>
  <si>
    <t>The clandestine manufacture and use of methamphetamine can result in contamination of residential properties. It is understood that this contamination remains in homes for a significant period, however there are a lack of data available to understand the health effects of exposure to environmental methamphetamine contamination (third-hand exposure). Our study collected information from 63 individuals in 25 separate case studies where the subjects had unwittingly suffered third-hand exposure to methamphetamine from former manufacture, use, or both. Data included environmental contamination data, information on subjects’ health effects, and evidence of exposure using hair analysis. This study identified a range of health effects that occur from residing in these properties, including behavioural effects or issues, sleep issues, respiratory effects, skin and eye effects, and headaches. Methamphetamine was detected in hair samples from some individuals, including children. The exposures and concomitant reported health effects covered a wide range of environmental methamphetamine levels in the properties, including low levels close to the current Australian guideline of 0.5 µg methamphetamine/100 cm 2 . There were no discernible differences between health effects from living in properties contaminated from former manufacture or use. This study demonstrates that residing in these properties can represent a serious public health risk.</t>
  </si>
  <si>
    <t>Environmental Methamphetamine Exposures and Health Effects in 25 Case Studies</t>
  </si>
  <si>
    <t xml:space="preserve"> IgM nephropathy , Cerebral venous sinus thrombosis , Thrombosis , Nephrotic syndrome</t>
  </si>
  <si>
    <t xml:space="preserve"> Tomography , Biopsy , Mutation , Sinuses , Cholesterol , Urine , Anticoagulants , Thrombosis , Thromboembolism , Remission , Case studies , Proteins , Patients , Thrombosis , Nephrotic syndrome , Prednisone , Immunoglobulin M , Differential diagnosis , Microscopy , Biopsy , Edema , Nephropathy , Immunoglobulins , Weaning , Pulmonary arteries , Rituximab , Creatinine</t>
  </si>
  <si>
    <t>https://search.proquest.com/docview/2444115279?accountid=194833</t>
  </si>
  <si>
    <t>BMC Nephrology</t>
  </si>
  <si>
    <t xml:space="preserve"> 1-7</t>
  </si>
  <si>
    <t xml:space="preserve"> 2020-09-07</t>
  </si>
  <si>
    <t xml:space="preserve"> 10.1186/s12882-020-02048-5</t>
  </si>
  <si>
    <t xml:space="preserve"> © 2020. This work is licensed under http://creativecommons.org/licenses/by/4.0/  (the “License”).  Notwithstanding the ProQuest Terms and Conditions, you may use this content in accordance with the terms of the License.</t>
  </si>
  <si>
    <t>Downie, Elizabeth;Diep, Jason;Sungala, Nagendraprasad;Wong, Jeffrey</t>
  </si>
  <si>
    <t>2444115279</t>
  </si>
  <si>
    <t>Background IgM nephropathy is a rare disease with variable clinical presentations and is an unusual cause of nephrotic syndrome. Histopathological findings typically include mesangial hypercellularity with IgM and complement deposition, though the spectrum may range from normal glomeruli through to focal and segmental glomerulosclerosis. Thromboembolism is a well recognised complication of nephrotic syndrome, but cerebral venous sinus thrombosis is rarely described. Case presentation This is the case of a 23-year-old male presenting with the nephrotic syndrome, whose initial renal biopsy was consistent with minimal change disease. Complete remission was achieved with prednisone, however multiple relapses and steroid dependence prompted re-biopsy, the results of which were more consistent with IgM nephropathy. His last relapse was complicated by cerebral venous sinus thrombosis. He then received rituximab and a weaning course of prednisone to again enter remission. Conclusions This case highlights the need to consider IgM nephropathy in the differential diagnosis of nephrotic syndrome. Additionally, it emphasises the risk of thrombosis in patients with severe nephrosis.</t>
  </si>
  <si>
    <t>IgM nephropathy complicated by cerebral venous sinus thrombosis: a case study</t>
  </si>
  <si>
    <t>Finance</t>
  </si>
  <si>
    <t xml:space="preserve"> Accounting , Islamic finance , Lease-based , AAOIFI standards</t>
  </si>
  <si>
    <t xml:space="preserve"> Agreements , Standards , Financial instruments , Islamic financing , Financial reporting , Islamic law , Leasing , Banking industry , Retail banking , Financial services , Central banks , Scholars , Financial institutions , Profits , Religion , Rentals , Accounting , Disclosure , Exceptions , Financial institutions , Leasing , Justification , Auditing , Surveillance , Banks , Capitalism , Financing , Transactions , Finance , Markets , Case studies , Islamic financing , Accounting , Islam , Saudi Arabia , Qatar , Bahrain</t>
  </si>
  <si>
    <t xml:space="preserve"> 369</t>
  </si>
  <si>
    <t>https://search.proquest.com/docview/2110063316?accountid=194833</t>
  </si>
  <si>
    <t>International Journal of Islamic and Middle Eastern Finance and Management</t>
  </si>
  <si>
    <t xml:space="preserve"> 369-379</t>
  </si>
  <si>
    <t>1753-8394</t>
  </si>
  <si>
    <t xml:space="preserve"> 10.1108/IMEFM-01-2015-0009</t>
  </si>
  <si>
    <t>Gupta, Namrata</t>
  </si>
  <si>
    <t xml:space="preserve"> University of Wollongong, Dubai, United Arab Emirates</t>
  </si>
  <si>
    <t>2110063316</t>
  </si>
  <si>
    <t>Purpose – This paper aims to discuss the accounting treatment of one of the most popular instruments of financing in Islamic banks, which is Islamic leasing or Ijarah. This research undertakes an empirical investigation of the accounting practices of Ijarah followed by UAE’s Islamic banks. The main objective of this paper is to compare the accounting practices followed by UAE Islamic banks and accounting practices recommended by Accounting and Auditing Organization for Islamic Financial Institutions (AAOIFI) for the accounting treatment of Ijarah. Design/methodology/approach – This study also aims to examine the justification and explanation behind this practice and clarify the accounting treatment of Ijarah as defined in the regulatory framework and standards. Findings – The author has found that the accounting treatment of Ijarah practiced by four UAE Islamic banks, it is clear that all of them are following IAS-17 and not FAS-8 of AAOIFI. The main difference is: FAS-8 issued by AAOIFI suggests that the accounting treatment for both Ijarah and Ijarah Muntahia Bittamleek be similar to operating lease transactions with certain exceptions. On the other hand, these Islamic banks are accounting for Ijarah as a financing transaction, just like finance lease – in accordance with IAS-17. Research limitations/implications – Taking out the right information from banks officials regarding Ijarah was a big hassle. Practical implications – After considering the above-mentioned points, according to the researcher, Western accounting standards are not appropriate to be applied in Islamic financial institution because of their different nature and treatment of financial instruments. Therefore, Islamic banks and other Islamic finance professionals should consider making the standards of AAOIFI mandatory, and they should stick to these standards for information disclosure, building investors’ confidence, monitoring and surveillance. These standards would also ensure the integration of Islamic financial markets with international markets. Social implications – This study also aims to examine the justification and explanation behind this practice of bankers when the researcher approached these four banks, their officials mentioned that Ijarah contracts are similar to conventional form of financing, and it does not involve the central tenet of Islamic capitalism, i.e. to share risk and profit; therefore, they are justified and convinced to adopt IAS-17 in accounting for Ijarah transactions. Originality/value – It is an original case study based on secondary research data.</t>
  </si>
  <si>
    <t>Differences in accounting treatment of Ijarah: a case study of UAE Islamic banks</t>
  </si>
  <si>
    <t xml:space="preserve"> Banking industry , Branch banking , Equity , Competition , Quality , Public sector , Private sector , Acquisitions &amp; mergers , Case studies , India</t>
  </si>
  <si>
    <t xml:space="preserve"> 9179 Asia &amp; the Pacific , 2330 Acquisitions &amp; mergers , 8100 Financial services industry , 9110 Company specific</t>
  </si>
  <si>
    <t xml:space="preserve"> Tables , Diagrams , Charts</t>
  </si>
  <si>
    <t>https://search.proquest.com/docview/1807540366?accountid=194833</t>
  </si>
  <si>
    <t>Anvesha</t>
  </si>
  <si>
    <t xml:space="preserve"> Mumbai</t>
  </si>
  <si>
    <t>0974-5467</t>
  </si>
  <si>
    <t xml:space="preserve"> Copyright IES Management College and Research Centre Jan-Mar 2016</t>
  </si>
  <si>
    <t xml:space="preserve"> Kotak Mahindra Bank Ltd
522110
522120 , ING Vysya bank
522110</t>
  </si>
  <si>
    <t>Rao, K S;Kumar, K Phani</t>
  </si>
  <si>
    <t>1807540366</t>
  </si>
  <si>
    <t>  Consolidation is one of the notable trends in the banking sector adopted for the growth of Indian Banking Industry. One of the tools used for consolidation is Mergers and Acquisitions (M&amp;amp;A) that bring in cost reduction and increasing revenue. M&amp;amp;A is driven with the objective of leveraging the synergies expected to arise out of the consolidation. It helps banks to save the costs that are incurred on opening of new bank branches. Competition is minimized when there is less number of banks leading to an increased market share. M&amp;amp;A also helps in better utilization of resources. The Indian banking sector has witnessed many M&amp;amp;As in the recent past. The last decade saw some big players like the ICICI bank and HDFC bank acquiring Bank of Rajasthan and Centurion Bank of Punjab. In addition to this, two public sector banks, United Bank of India and Dena bank are also getting merged with bigger entities. The given case study analyzes the takeover deal of ING Vysya bank by Kotak Mahindra bank and the synergies gained by the deal.</t>
  </si>
  <si>
    <t>Valuing a Deal - Kotak Mahindra Bank and ING Vysya Bank : A Case Study</t>
  </si>
  <si>
    <t xml:space="preserve"> Derivatives , Over the counter trading , Futures , Federal government , Derivative securities , Case studies , Securities , Congressional investigations , Risk , Contracts , Default , Hedging , Mortgage backed securities , Wall Street Reform &amp; Consumer Protection Act 2010-US , Data analysis , Clearing , Over the counter sales , Public domain , Bankruptcy , New York , United States--US , California</t>
  </si>
  <si>
    <t xml:space="preserve"> 228</t>
  </si>
  <si>
    <t xml:space="preserve"> 2015-10-19 (Received) , 2016-01-14 (Revised) , 2016-01-22 (Revised) , 2016-01-25 (Accepted)</t>
  </si>
  <si>
    <t>https://search.proquest.com/docview/1826811352?accountid=194833</t>
  </si>
  <si>
    <t>Journal of Financial Economic Policy</t>
  </si>
  <si>
    <t xml:space="preserve"> 228-247</t>
  </si>
  <si>
    <t>1757-6385</t>
  </si>
  <si>
    <t xml:space="preserve"> 10.1108/JFEP-10-2015-0059</t>
  </si>
  <si>
    <t xml:space="preserve"> Morgan Stanley
523110
523120
523920 , American International Group Inc
523110
523120
523920
524113
524126
551112 , Lehman Brothers Holdings Inc
523110
551112</t>
  </si>
  <si>
    <t>Balson, William E;Rausser, Gordon</t>
  </si>
  <si>
    <t xml:space="preserve"> OTC Online, LLC, Lost Altos, California, USA , Department of Agricultural and Resource Economics, University of California, Berkeley, Berkeley, California, USA</t>
  </si>
  <si>
    <t>1826811352</t>
  </si>
  <si>
    <t>Purpose Risk-based clearing has been proposed by Rausser et al . (2010) for over-the-counter (OTC) derivatives. This paper aims to illustrate the application of risk-based margins to a case study of the mortgage-backed securities derivative portfolio of the American International Group (AIG) during the period 2005-2008. There exists sufficient publicly available information to examine AIG’s derivative portfolio and how that portfolio would depend on conjectural changes in margin requirements imposed on its OTC derivative positions. Generally, such data on OTC derivative portfolio positions are unavailable in the public domain, and thus, the AIG data provide a unique opportunity for an objective evaluation. Design/methodology/approach This paper uses modern financial methodology to evaluate risk-based margining and collateralization for the major OTC derivative portfolio of the AIG. Findings This analysis reveals that a risk-based margin procedure would have led to earlier margin calls of greater magnitude initially than the collateral calls actually faced by AIG Financial Products (AIGFP). The total margin ultimately required by the risk-based procedure, however, is similar in magnitude to the collateral calls faced by AIGFP by August 2008. It is likely that a risk-based clearing procedure applied to AIG’s OTC contracts would have led to the AIG undertaking significant hedging and liquidation of their OTC positions well before the losses built up to the point they had, perhaps avoiding the federal government’s orchestrated restructuring that occurred in September 2008. Originality/value There has been no published risk-based evaluations of a major OTC portfolio of derivatives for any company, let alone the AIG.</t>
  </si>
  <si>
    <t>Pretrade and risk-based clearing</t>
  </si>
  <si>
    <t xml:space="preserve"> Banking industry , Electronic banking , Case studies , Developing countries--LDCs , Branch banking , Ghana , Africa</t>
  </si>
  <si>
    <t>https://search.proquest.com/docview/1826917738?accountid=194833</t>
  </si>
  <si>
    <t>Journal of Internet Banking and Commerce</t>
  </si>
  <si>
    <t>Aug 2016</t>
  </si>
  <si>
    <t xml:space="preserve"> Ottawa</t>
  </si>
  <si>
    <t xml:space="preserve"> 1-24</t>
  </si>
  <si>
    <t>1204-5357</t>
  </si>
  <si>
    <t xml:space="preserve"> Aug 2016</t>
  </si>
  <si>
    <t xml:space="preserve"> Copyright ARRAY Development Aug 2016</t>
  </si>
  <si>
    <t>Effah, John;Nartey, Michael</t>
  </si>
  <si>
    <t>1826917738</t>
  </si>
  <si>
    <t>  The purpose of this study is to understand how context shapes online banking implementation process and service content in a developing country environment. Information systems studies on online banking has focused more on adoption and use in context and not how the context shapes the innovation process and the content. Less is therefore known about context as an active agent in online banking initiatives. To address this gap, this study followed the context, content and process framework as theoretical lens and interpretive case study methodology to trace an online banking implementation in a developing country. The findings reveal contextual factors that shaped the process and forced it to deliver basic information and account services rather than the intended advanced transactional, investment, interbank and payment services. The paper's contribution stems from its unveiling of context as an active agent in online banking innovation.</t>
  </si>
  <si>
    <t>Contextual Effects on Online Banking Implementation Process and Service Content: A Case Study in Ghana</t>
  </si>
  <si>
    <t xml:space="preserve"> Case studies , Cement industry , Predictions , Bankruptcy , Financial performance , Forecasting techniques , Oman</t>
  </si>
  <si>
    <t xml:space="preserve"> 70</t>
  </si>
  <si>
    <t xml:space="preserve"> Tables , Equations</t>
  </si>
  <si>
    <t>https://search.proquest.com/docview/1863561361?accountid=194833</t>
  </si>
  <si>
    <t>Australasian Accounting Business &amp; Finance Journal</t>
  </si>
  <si>
    <t xml:space="preserve"> Wollongong</t>
  </si>
  <si>
    <t xml:space="preserve"> 70-80</t>
  </si>
  <si>
    <t>1834-2000</t>
  </si>
  <si>
    <t xml:space="preserve"> Case Study , Feature</t>
  </si>
  <si>
    <t xml:space="preserve"> Copyright University of Wollongong 2016</t>
  </si>
  <si>
    <t xml:space="preserve"> Raysut Cement Co SAOG
327120</t>
  </si>
  <si>
    <t>Mohammed, Shariq</t>
  </si>
  <si>
    <t>1863561361</t>
  </si>
  <si>
    <t>  Financial health is of great concern for a business firm. For measuring the financial health of a business firm, there are lots of techniques available. However, Altman's Z-score has been proven to be a reliable tool. This model envisages predicting the possibilities of bankruptcy of manufacturing organization. Multiple discriminate analyses (MDA) are useful tools in such situations. The use of MDA helps to consolidate the effect of all ratios. Keeping the above view in mind, the "Z score" analysis has been adopted to monitor the financial health of the company. The current study has been conducted to assess the financial health of a firm namely Raysut Cement Company SAOG and its subsidiaries in Oman. This study was based on the secondary data which was obtained from the published sources i.e. Annual report for the period of 8 years (2007 to 2014). The study revealed that the Company Raysut Cement Company SAOG and its subsidiaries are financially sound as they have higher Z score than the benchmark (2.99) except in some years of study. The findings of the study may be useful for the managers to take financial decision, the stockholders to choose investment options and others to look after their interest in the concerned cement manufacturers of the country.</t>
  </si>
  <si>
    <t>Bankruptcy Prediction Using the Altman Z-score Model in Oman: A Case Study of Raysut Cement Company SAOG and its subsidiaries</t>
  </si>
  <si>
    <t xml:space="preserve"> Software , Case studies , Cognitive style , Repurchase agreements , Auditing</t>
  </si>
  <si>
    <t xml:space="preserve"> 527</t>
  </si>
  <si>
    <t>https://search.proquest.com/docview/1844303111?accountid=194833</t>
  </si>
  <si>
    <t>24</t>
  </si>
  <si>
    <t>Meditari Accountancy Research</t>
  </si>
  <si>
    <t xml:space="preserve"> 527-544</t>
  </si>
  <si>
    <t>2049-372X</t>
  </si>
  <si>
    <t xml:space="preserve"> 10.1108/MEDAR-02-2014-0029</t>
  </si>
  <si>
    <t>Kirstein, Marina;Kunz, Rolien</t>
  </si>
  <si>
    <t>1844303111</t>
  </si>
  <si>
    <t>  Purpose Individual students have different learning styles, and lecturers can no longer afford to ignore this. Lecturers have a responsibility to accommodate students' different learning styles by including learning style flexibility in the offered learning opportunities. The purpose of this study is to map a teaching case study against the Herrmann Whole Brain® model to determine whether learning style flexibility has been incorporated in the teaching case study. Design/methodology/approach A teaching case study was developed and delivered as part of an undergraduate level course at a South African residential university. The case study's primary intention was to illustrate the practical evaluation of general controls in an information technology environment. The teaching case study was analysed in terms of the Herrmann Whole Brain® model to determine whether learning style flexibility had been accommodated in the learning opportunity. Findings Based on an analysis of the teaching case study against the Herrmann Whole Brain® model, it is evident that the teaching case study incorporated activities that addressed all four quadrants of the Whole Brain® model. It can therefore be concluded that the learning opportunity incorporated learning style flexibility. Originality/value This paper contributes to the literature in accounting education by focusing on learning style flexibility specifically using the Herrmann Whole Brain® model, as it appears that limited examples of the use of this model in accounting education have yet been published. Although this paper discusses the use of an auditing case study, the results may be of interest to lecturers in other subject areas across the academic spectrum.</t>
  </si>
  <si>
    <t>A Whole Brain® learning approach to an undergraduate auditing initiative - an exploratory study</t>
  </si>
  <si>
    <t xml:space="preserve"> Sustainability , Lean techniques , Value stream mapping , Simulation , Break-even analysis , Productivity improvements , Lean six sigma , Lean manufacturing</t>
  </si>
  <si>
    <t xml:space="preserve"> Research , Acidification , Simulation , Six Sigma , Methods , Components industry , Literature reviews , Lean manufacturing , Computer aided design--CAD , Sustainability , Case studies , India</t>
  </si>
  <si>
    <t xml:space="preserve"> 493</t>
  </si>
  <si>
    <t xml:space="preserve"> 2018-04-02 (Received) , 2018-10-28 (Revised) , 2019-01-26 (Revised) , 2019-05-13 (Accepted)</t>
  </si>
  <si>
    <t>https://search.proquest.com/docview/2402266282?accountid=194833</t>
  </si>
  <si>
    <t>International Journal of Lean Six Sigma</t>
  </si>
  <si>
    <t xml:space="preserve"> 493-514</t>
  </si>
  <si>
    <t>2040-4166</t>
  </si>
  <si>
    <t xml:space="preserve"> 10.1108/IJLSS-04-2018-0036</t>
  </si>
  <si>
    <t>Mishra, Aatish Kumar;Sharma, Ayush;Sachdeo, Moraldeepsingh;Jayakrishna, K</t>
  </si>
  <si>
    <t>2402266282</t>
  </si>
  <si>
    <t>Purpose The main purpose of this paper is to analyze the current state of a bonnet-manufacturing industry and to optimize the process by designing a future state map using simulation approach. Design/methodology/approach The case study approach has been proposed to highlight the applicability of value stream mapping (VSM) in an Indian bonnet manufacturing organization. The methodology used relies on formulation of VSM being the main tool used to identify the opportunities for classifying and eliminating bottlenecks with the help of various lean techniques. A contrast of present and past scenarios is highlighted to underscore the importance of using VSM with ARENA simulation. Findings Application of the proposed simulation approach has helped the organization reduce the cycle time significantly by 30 per cent over the entire production time. The average number of work-in-progress pieces has also decreased by about ten. In addition, enhancements have been seen with respect to ecological parameters, e.g. carbon footprint has been reduced to 83.7 percent across the process. Research limitations/implications The proposed approach of using a simulation-based VSM helps in reducing the time involved in traditional VSM method. This approach is also easy to implement at any organizational level. Practical implications It is believed that this paper will aid not just industrialists but also academic professionals to appreciate the role of simulation using ARENA in helping them understand how to attack the various problems faced by industries. The results of the study indicate that by applying this methodology, there will be a reduction not only in cost but also in environmental impacts. Originality/value The paper incorporates a real case study, which shows application of VSM for implementing lean principles in a bonnet-manufacturing industry. Break-even analysis presented fills the gap which previous literatures have been missing.</t>
  </si>
  <si>
    <t>Development of sustainable value stream mapping (SVSM) for unit part manufacturing</t>
  </si>
  <si>
    <t>Engineering</t>
  </si>
  <si>
    <t xml:space="preserve"> Vilnius Upper Castle , heritage , visual reconstruction , image , architectural research , iconography , cartography</t>
  </si>
  <si>
    <t xml:space="preserve"> Artists , Decay , Case studies , Models , Image reconstruction , Decay , Historic districts , Archaeology , Construction , Architecture , Archaeology , Playback , Visualization , Science , Art , Castles &amp; palaces , Visualization , Case studies</t>
  </si>
  <si>
    <t xml:space="preserve"> 71</t>
  </si>
  <si>
    <t>https://search.proquest.com/docview/1904477545?accountid=194833</t>
  </si>
  <si>
    <t>Mokslas : Lietuvos Ateitis</t>
  </si>
  <si>
    <t xml:space="preserve"> 71-82</t>
  </si>
  <si>
    <t>2029-2341</t>
  </si>
  <si>
    <t xml:space="preserve"> 10.3846/mla.2017.994</t>
  </si>
  <si>
    <t xml:space="preserve"> Copyright Vilnius Gediminas Technical University, Department of Construction Economics &amp; Property 2017</t>
  </si>
  <si>
    <t>Povilaitytė-Leliugienė, Edita</t>
  </si>
  <si>
    <t>1904477545</t>
  </si>
  <si>
    <t>The article tells the history of reconstruction images of the Vilnius Upper Castle. The rapid decay of the defences constructions in 19th century have encouraged not only the first heritage protection practices but also artistic inspirations to visually recreate the majestic spirit of the Grand Duchy of Lithuania. Artists, architects, art critics, and later archaeologists, investigated first construction forms by analysing the remains of architectural elements and by referring to iconographic, archaeological data and analogues. Images, schemes and models from the second half of 20th century had a particularly large influence on today’s’ understanding of historic visualisation of architectural forms of the castle. The purpose of this article is to examine the origin of reconstructive images and the grounds of the visual playback of architectural forms. Article in: Lithuanian Article published: 2017-05-09</t>
  </si>
  <si>
    <t>Between Artistic And Scientific Visual Reconstruction: Case Study Of Vilnius Upper Castle</t>
  </si>
  <si>
    <t xml:space="preserve"> Model Based Control , disturbance estimator , model uncertainty , PID controller , Control basado en modelo , estimador de disturbios , incertidumbre en el modelo , controlador PID</t>
  </si>
  <si>
    <t xml:space="preserve"> Proportional integral derivative , Embedded systems , Case studies , Rejection , Parameter uncertainty , Trajectory control , Active control , Disturbance , Case studies</t>
  </si>
  <si>
    <t xml:space="preserve"> 267</t>
  </si>
  <si>
    <t>https://search.proquest.com/docview/1994421480?accountid=194833</t>
  </si>
  <si>
    <t>84</t>
  </si>
  <si>
    <t>Dyna</t>
  </si>
  <si>
    <t xml:space="preserve"> Bogota</t>
  </si>
  <si>
    <t xml:space="preserve"> 267-277</t>
  </si>
  <si>
    <t>201</t>
  </si>
  <si>
    <t>0012-7353</t>
  </si>
  <si>
    <t xml:space="preserve"> 10.15446/dyna.v84n201.59165</t>
  </si>
  <si>
    <t xml:space="preserve"> Copyright Universidad Nacional de Colombia 2017</t>
  </si>
  <si>
    <t>Acuña-Bravo, Wilber;Molano-Jiménez, Andrés Guillermo;Canuto, Enrico</t>
  </si>
  <si>
    <t>1994421480</t>
  </si>
  <si>
    <t>This paper presents the analysis and implementation of two control laws applied on a case study. The first one and main focus of this work is the Embedded Model Control whose main characteristics are the active disturbance rejection and uncertainties handling. Here diverse control parameters are tested such that performance limits are exposed due to model limitations. On the other hand there is a classic PID control law, based on operations on the trajectory error as a control paradigm that not requires an explicit model for its physical implementation. The implementation and tests are made on a commercial didactic process, where performance and disturbance rejection properties are verified, showing that even with this simple process the performance may be gracefully degraded as a consequence of the absence of the system model embedded in the control law.</t>
  </si>
  <si>
    <t>Embedded model control, performance limits: A case study</t>
  </si>
  <si>
    <t xml:space="preserve"> Symmetric Vertical Sinusoid Alignments (SVSA) , gradient , energy consumption , artificial neural networks , metro system , Alineamientos Verticales Sinusoidales Simétricos (SVSA , por sus siglas en inglés) , pendiente , consumo energético , redes neuronales artificiales , sistema metro</t>
  </si>
  <si>
    <t xml:space="preserve"> Energy consumption , Subways , Rail transportation , Alignment , Case studies , Calibration , Artificial neural networks , Neural networks , Energy consumption , Energy measurement , Energy consumption , Neural networks , Computer networks , Spain</t>
  </si>
  <si>
    <t>https://search.proquest.com/docview/1994424188?accountid=194833</t>
  </si>
  <si>
    <t xml:space="preserve"> 17-23</t>
  </si>
  <si>
    <t>203</t>
  </si>
  <si>
    <t xml:space="preserve"> 10.15446/dyna.v84n203.65267</t>
  </si>
  <si>
    <t>Juan Diego Pineda-Jaramillo;Salvador-Zuriaga, Pablo;Insa-Franco, Ricardo</t>
  </si>
  <si>
    <t>1994424188</t>
  </si>
  <si>
    <t>This paper presents the training of an artificial neural network using consumption data measured in the metropolitan network of Valencia, Spain, to estimate the energy consumption of a metro system. After calibration and validation of the neural network, the results obtained show that it can be used to predict energy consumption with high accuracy. Once fully trained, the neural network is used for testing hypothetical operational scenarios aimed to reduce the energy consumption of a metro system. These operational scenarios include different vertical alignments that prove that Symmetric Vertical Sinusoid Alignments (SVSA) can reduce energy consumption by 18.41% in contrast to a flat (0% gradient) alignment.</t>
  </si>
  <si>
    <t>Comparing energy consumption for rail transit routes through Symmetric Vertical Sinusoid Alignments (SVSA), and applying artificial neural networks. A case study of Metro Valencia (Spain)</t>
  </si>
  <si>
    <t xml:space="preserve"> Micro-milling , Burr , Polymer machining , Vortex cooling , Micro-fresado , Rebaba , Maquinado de polímeros , Refrigeración con tubo vortex</t>
  </si>
  <si>
    <t xml:space="preserve"> Vortices , Surface properties , Case studies , Cooling , Biopolymers , Cooling , Milling (machining) , Polymers , Biopolymers , Vortex generators , Tubes , Biopolymers , Size effects , Micromachining , Configurations , Case studies , Cooling</t>
  </si>
  <si>
    <t xml:space="preserve"> 150</t>
  </si>
  <si>
    <t>https://search.proquest.com/docview/1994424242?accountid=194833</t>
  </si>
  <si>
    <t xml:space="preserve"> 150-159</t>
  </si>
  <si>
    <t xml:space="preserve"> 10.15446/dyna.v84n203.66095</t>
  </si>
  <si>
    <t>Michael Miranda Giraldo;David Alfonso Serje;Jovanny Alejandro Pacheco Bolívar;Bris Cabrera, Jorge Luis</t>
  </si>
  <si>
    <t>1994424242</t>
  </si>
  <si>
    <t>Micro-machining of different polymer based components often require high precision and excellent surface quality at high production rates with low costs. Micro-milling is a cost-efficient micro-machining process capable of generating complex shapes in a wide range of materials. Challenges based on size effect, burr formation and adequate chip removal must be faced and are addressed in this research. Material removal mechanisms, as well as its impact on burr formation and control are reviewed, followed by a case study through the application of gaseous cooling based on vortex tubes. Different vortex generator configurations were tested, proving to be fast response an economically-friendly alternative for burr reduction while micro-milling biopolymers. Configurations, as mentioned above, were used for biopolymer micro-milling towards burr measurement after each test; achieving as a result, a burr reduction while cooling temperature decreases.</t>
  </si>
  <si>
    <t>Burr formation and control for polymers micro-milling: A case study with vortex tube cooling</t>
  </si>
  <si>
    <t xml:space="preserve"> Fiber orientation , Finite element method , Carbon fibers , Tool life , Carbon fiber reinforced plastics , Numerical analysis , Die forging , Die steels , Carbon fibers , Filament winding , Industrial applications , Fiber composites , Cold forging , Shrink fitting , Computer simulation , Case studies , Dies</t>
  </si>
  <si>
    <t xml:space="preserve"> 65</t>
  </si>
  <si>
    <t>https://search.proquest.com/docview/2215018345?accountid=194833</t>
  </si>
  <si>
    <t>Research on Engineering Structures and Materials</t>
  </si>
  <si>
    <t>Feb 2017</t>
  </si>
  <si>
    <t xml:space="preserve"> Uşak</t>
  </si>
  <si>
    <t xml:space="preserve"> 65-75</t>
  </si>
  <si>
    <t>2148-9807</t>
  </si>
  <si>
    <t xml:space="preserve"> Feb 2017</t>
  </si>
  <si>
    <t xml:space="preserve"> 2016-09-13</t>
  </si>
  <si>
    <t xml:space="preserve"> 10.17515/resm2016.24me2902</t>
  </si>
  <si>
    <t xml:space="preserve"> Per publisher notification this content is offered under CC BY-NC 4.0.© 2017. This work is published under https://creativecommons.org/licenses/by-nc/4.0/legalcode (the “License”).  Notwithstanding the ProQuest Terms and Conditions, you may use this content in accordance with the terms of the License.</t>
  </si>
  <si>
    <t>Sezgin Yurtdaş Umut İnce;Kılıçaslan, Cenk;Yıldız, Hasan</t>
  </si>
  <si>
    <t>2215018345</t>
  </si>
  <si>
    <t>Tool life affects the cost of the production significantly and it highly depends on shrink fitting conditions of die components in cold forging operations. The tensile strength of stress ring and shrink fitting rate of die insert are the most effective parameters on tool life. In this study, tool life of dies consisting of H13 steel stress ring were compared to dies with carbon fiber composite reinforced stress rings. Initially, two different composite dies were produced using Tenax-E IMS65 E23 24K 830tex and Tenax-J UMS40 F23 24K 800tex S carbon fibers by filament winding method. In order to determine the proper fiber orientation, numerical analysis of cold forging process was carried out on ABAQUS and SIMUFACT finite element softwares. According to numerical results, [90/±45/±15/90]n fiber orientation was chosen for industrial application. It was found that the die made of Tenax-J UMS40 F23 24K 800tex S carbon fiber composite reinforced stress ring has the highest tool life and showed 25% higher tool life compared to conventional steel dies.</t>
  </si>
  <si>
    <t>A case study for improving tool life in cold forging: Carbon fiber composite reinforced dies</t>
  </si>
  <si>
    <t xml:space="preserve"> Expectancy , Engineering , Careers , Students , Learning , Case studies , Engineering , Learning , Engineering education , Experiential learning , Service learning , Students</t>
  </si>
  <si>
    <t>https://search.proquest.com/docview/2154229844?accountid=194833</t>
  </si>
  <si>
    <t>International Journal for Service Learning in Engineering</t>
  </si>
  <si>
    <t>Spring 2017</t>
  </si>
  <si>
    <t xml:space="preserve"> University Park</t>
  </si>
  <si>
    <t xml:space="preserve"> 1-12</t>
  </si>
  <si>
    <t xml:space="preserve"> Spring 2017</t>
  </si>
  <si>
    <t xml:space="preserve"> 10.24908/ijsle.v12i1.6662</t>
  </si>
  <si>
    <t xml:space="preserve"> © 2017. This work is published under http://creativecommons.org/licenses/by-sa/3.0/ (the “License”).  Notwithstanding the ProQuest Terms and Conditions, you may use this content in accordance with the terms of the License.</t>
  </si>
  <si>
    <t>May, Don R</t>
  </si>
  <si>
    <t>2154229844</t>
  </si>
  <si>
    <t>Experiential learning has become a common part of many engineering students undergraduate experience and is frequently accomplished using the service learning model. Intensive service learning for engineers is typically characterized by the type of “high risk” projects associated with developing world, humanitarian based service programs. In this research an expectancy-value theory model is used to evaluate student perceived value of service learning experiences. The model is applied to a case study where both engineering and non-engineering student participated in more than 25 projects over a 12 year period. Seventy-six percent of the respondents indicated that they most highly valued either the importance of the humanitarian mission or the impact of the experience on their perspective on life. Cost (monetary, time and effort) was ranked the least important factor. In all eight categories students rated the value (quality) of the experience higher than their expectation. Evidence suggests that, for engineering students, the value of the experience relative to their career should receive more emphasis and that professional role confidence may be an issue for female students. The results aid in assessing program efficacy and identifying areas where improvements can be achieved.</t>
  </si>
  <si>
    <t>Student Perceived Value of Intensive Experiential Learning</t>
  </si>
  <si>
    <t xml:space="preserve"> Aquaculture , Case studies , Aquaculture , Aquaculture , Aquaculture , Infrastructure , Design engineering , Infrastructure , Infrastructure , Case studies , Aquaculture engineering , Colleges &amp; universities , Haiti</t>
  </si>
  <si>
    <t xml:space="preserve"> 15</t>
  </si>
  <si>
    <t>https://search.proquest.com/docview/2154228132?accountid=194833</t>
  </si>
  <si>
    <t>Fall 2017</t>
  </si>
  <si>
    <t xml:space="preserve"> 15-33</t>
  </si>
  <si>
    <t xml:space="preserve"> Fall 2017</t>
  </si>
  <si>
    <t xml:space="preserve"> 10.24908/ijsle.v12i2.6631</t>
  </si>
  <si>
    <t>Gordon, Aaron S;Plumblee, Jeff;Higdon, Guy;Vaughn, David</t>
  </si>
  <si>
    <t>2154228132</t>
  </si>
  <si>
    <t>Large commercial and small scale aquaculture programs have been attempted in Haiti with mixed results. This paper examines a case study where a grassroots Haitian organization worked with American engineers and university students to design and construct simple infrastructure to augment their hatchery. This small investment has also encouraged other Haitians to open up aquaculture programs, independent of international intervention, that utilize this new infrastructure. The practices and partnership exhibited in this case study can be replicated with similar outcomes for local enterprises and businesses. Aquaculture still has many obstacles but many infrastructure challenges can be overcome through such synergies.</t>
  </si>
  <si>
    <t>Engineering Sustainable Aquaculture in Rural Haiti: A Case Study</t>
  </si>
  <si>
    <t xml:space="preserve"> Engineering , Research methodology , Community relations , Case studies , Ethnography , Community involvement , Engineering education , Mines , Research methods , Ethnography , Community participation , Community , Engineering , Students</t>
  </si>
  <si>
    <t xml:space="preserve"> 103</t>
  </si>
  <si>
    <t>https://search.proquest.com/docview/2154228170?accountid=194833</t>
  </si>
  <si>
    <t xml:space="preserve"> 103-117</t>
  </si>
  <si>
    <t xml:space="preserve"> 10.24908/ijsle.v12i2.6593</t>
  </si>
  <si>
    <t>LaPorte, David;Kim, Erin;Smith, Jessica</t>
  </si>
  <si>
    <t>2154228170</t>
  </si>
  <si>
    <t>This article offers a critical ethnographic analysis of the organization Mines Without Borders (MWB), a student group at Colorado School of Mines. It evaluates the impact the group’s institutional culture has on its effectiveness as a student-led engineering-to-help organization. Through ethnographic and participatory research methods, we sought to understand members’ motivations for joining the organization, their prior knowledge of engineering-to-help, their critiques of the organization, and how well MWB balances service learning for their members and impact on the communities they seek to serve. A participatory photo essay was used to illustrate the perspective of the community members in Nicaragua, and vice versa. The researchers found that members are primarily motivated by a desire to help disadvantaged populations, have little background knowledge on principles of engineering-to-help, see the organization as socially exclusive, and that MWB places a greater emphasis on student experience than community impact. The participative photo essay suggests that MWB members and community members have different perceptions of what constitutes collaboration. This research advances current research on engineering-to-help organizations with the growth of humanitarian engineering programs throughout the world. The results of this ethnography have been used within the organization to enhance its potential effectiveness to benefit students and community members alike.</t>
  </si>
  <si>
    <t>Engineering to Help Communities or Students’ Development? An ethnographic case study of an engineering-to-help student organization</t>
  </si>
  <si>
    <t xml:space="preserve"> Aluminum , Calibration , Water treatment , Transmission lines , Water treatment , Conduction , Equipment costs , Coagulants , Chlorine , Data processing , Case studies , Organic chemistry , Raw water , Pump impellers , Conduction , Water treatment plants , Impellers , Impellers , Laboratory equipment , Aluminum , Chlorine , Treated water , Chlorine , Water treatment , Aluminum , Schedules , Jar tests</t>
  </si>
  <si>
    <t xml:space="preserve"> 630</t>
  </si>
  <si>
    <t xml:space="preserve"> 2017-10-02 (Created) , 2018-02-14 (Submitted) , 2017-10-02 (Issued) , 2018-02-14 (Modified)</t>
  </si>
  <si>
    <t>https://search.proquest.com/docview/2111123456?accountid=194833</t>
  </si>
  <si>
    <t>Arid Zone Journal of Engineering, Technology and Environment</t>
  </si>
  <si>
    <t>Oct 2, 2017</t>
  </si>
  <si>
    <t xml:space="preserve"> Borno State</t>
  </si>
  <si>
    <t xml:space="preserve"> 630-642</t>
  </si>
  <si>
    <t>1596-2644</t>
  </si>
  <si>
    <t xml:space="preserve"> Oct 2, 2017</t>
  </si>
  <si>
    <t xml:space="preserve"> 2017-10-02</t>
  </si>
  <si>
    <t xml:space="preserve"> © 2017. This article is published under http://creativecommons.org/licenses/by-nc-nd/4.0/ (the “License”).  Notwithstanding the ProQuest Terms and Conditions, you may use this content in accordance with the terms of the License.</t>
  </si>
  <si>
    <t>Idris, M N;Ali, W M;Suleiman, E</t>
  </si>
  <si>
    <t>2111123456</t>
  </si>
  <si>
    <t>Water remains the most useful universal solvent to human being and other animals, because of its derivative importance. However, effort to improve on raw water treatment would continue to be a subject of concern, because the process procedures are been violated or not properly upheld. This study was carried out in order to identify peculiar problems associate with water treatment at the Maiduguri Water Treatment Plant (MWTP). This research study was based on prompt time-schedules and plant site-visits, interviewed questions were made and accessing the technology adopted in the process stages. Analytical data were obtained through the use of sampling bottles, camera, record sheets and other necessary laboratory equipment. The analysis showed that treated water contained excess chlorine and aluminum with 1.10mg/l and 0.68mg/l respectively. From this study, the following are the root causes: poor facility lay out, poor organizational and functional structures, wear of pump impellers and surface deterioration in the transmission line, lack of calibration test, constant head system not operation properly, lack of jar test conduction, improper maintenance of filter system, and the use of chemical coagulant. Inferences were made at the end of the research to enhance process efficiency, healthier and more economical treatment MWTP.</t>
  </si>
  <si>
    <t>Evaluation of Water Treatment Problems: Case Study of Maiduguri Water Treatment Plant (MWTP) and Maiduguri Environs</t>
  </si>
  <si>
    <t xml:space="preserve"> multi-criteria methodology , agricultural sector , product selection , metodología multicriterio , sector agrícola , selección de productos</t>
  </si>
  <si>
    <t xml:space="preserve"> Transportation , Competitiveness , Case studies , Methodology , Indicators , Logistics , Logistics , Decision making , Agricultural practices , Decision making , Agricultural development , Developing countries--LDCs , Developing countries--LDCs , Developing countries--LDCs</t>
  </si>
  <si>
    <t xml:space="preserve"> 356</t>
  </si>
  <si>
    <t>https://search.proquest.com/docview/2028427451?accountid=194833</t>
  </si>
  <si>
    <t>85</t>
  </si>
  <si>
    <t xml:space="preserve"> 356-363</t>
  </si>
  <si>
    <t>204</t>
  </si>
  <si>
    <t xml:space="preserve"> 10.15446/dyna.v85n204.63712</t>
  </si>
  <si>
    <t xml:space="preserve"> Copyright Universidad Nacional de Colombia 2018</t>
  </si>
  <si>
    <t>Tovar-Perilla, Nelson Javier;Bermeo-Andrade, Helga Patricia;Torres-Delgado, José Fidel;Gómez, Miguel Ignacio</t>
  </si>
  <si>
    <t>2028427451</t>
  </si>
  <si>
    <t>Developing countries and those with agricultural tradition have, among their government priorities, the design and implementation of improvement plans to increase productivity in this sector. Prioritization of those plans tends to be based on assessment of production indicators, leaving aside key logistic aspects such as transportation, handling, packing among others. Due to this reason, this work proposes a multi-criteria methodology, based on experts’ method and planning method of technological development in agro-industrial chains proposed by ISNAR, which estimate logistic potential index (LPi) and level of competitiveness index (LCi). Joint analysis of both indicators allowed to prioritize products in an array called the prioritization matrix. Methodology was validated in a case study through prioritizing horticultural and fruit products in five zones of Tolima – Colombia to allocate resources in order to implement logistics strategies.</t>
  </si>
  <si>
    <t>Methodology to support decision-making in prioritization improvement plans aimed at agricultural sector: Case study</t>
  </si>
  <si>
    <t xml:space="preserve"> tunnel , socioenvironmental conflict , environmental impact assessment , environmental management plan , environmental license , ex-post evaluation , túnel , conflicto socioambiental , evaluación de impacto ambiental , plan de manejo ambiental , licencia ambiental , evaluación ex-post</t>
  </si>
  <si>
    <t xml:space="preserve"> Road engineering , Tunnel construction , Roads , Case studies , Tunnels , Tunnels , Tunnel construction , Road construction , Colombia</t>
  </si>
  <si>
    <t>https://search.proquest.com/docview/2057848998?accountid=194833</t>
  </si>
  <si>
    <t xml:space="preserve"> 211-218</t>
  </si>
  <si>
    <t>205</t>
  </si>
  <si>
    <t xml:space="preserve"> 10.15446/dyna.v85n205.68237</t>
  </si>
  <si>
    <t xml:space="preserve"> © 2018. This work is published under http://creativecommons.org/licenses/by-nc-nd/4.0 (the “License”).  Notwithstanding the ProQuest Terms and Conditions, you may use this content in accordance with the terms of the License.</t>
  </si>
  <si>
    <t>Ramirez Sanchez, Tania Cristina;Zárate Yepes, Carlos Alberto</t>
  </si>
  <si>
    <t>2057848998</t>
  </si>
  <si>
    <t>One of the most important challenges facing road engineering in Colombia is overcoming the geographical configuration of the central region of Antioquia. Its very nature has made the construction of road tunnels the primary option for improving transport infrastructure, despite the fact that communities located in the scope of the projects have reported being negatively affected by them. The main objective was to carry out a critical analysis of the management implemented during the execution of the Fernando Gómez Martínez Tunnel project. This was achieved using ex-post evaluation methodology-based models, whereby the main results are based on deficiencies in management from the planning and execution stages of the project, together with weaknesses in the process of licensing, monitoring and control by the environmental authority.</t>
  </si>
  <si>
    <t>An analysis of the socioenvironmental problems created by the construction of road tunnels in Colombia: case study</t>
  </si>
  <si>
    <t xml:space="preserve"> water consumption , SMEs , poultry slaughter , sensitivity analysis , cleaner production , consumo de agua , PYMES , sacrificio avícola , análisis de sensibilidad , producción más limpia</t>
  </si>
  <si>
    <t xml:space="preserve"> Food , Small business , Plucking , Sensitivity analysis , Water use , Food processing industry , Water resources , Case studies , Poultry , Water resources , Case studies , Water management , Poultry , Water management , Chickens , Sustainable development , Water management , Water resources , Water consumption , Best practice , Water use , Sustainable development , Sustainable development , Food , Poultry , Water use , Sensitivity analysis , Developing countries--LDCs , Developing countries--LDCs , Developing countries--LDCs , Colombia</t>
  </si>
  <si>
    <t xml:space="preserve"> 226</t>
  </si>
  <si>
    <t>https://search.proquest.com/docview/2123691108?accountid=194833</t>
  </si>
  <si>
    <t xml:space="preserve"> 226-235</t>
  </si>
  <si>
    <t>206</t>
  </si>
  <si>
    <t xml:space="preserve"> 10.15446/dyna.v85n206.68809</t>
  </si>
  <si>
    <t>Zorrilla-Ortega, Yelitza Angelica;Juan Pablo Silva;Valentina Prado Lopez;Pablo César Manyoma Velásquez</t>
  </si>
  <si>
    <t>2123691108</t>
  </si>
  <si>
    <t>Water resources and the food sector in developing countries are key elements in ensuring the goals of sustainable development. The challenge is even greater, considering that the 90% of companies in these countries are small and medium enterprises (SMEs). To evaluate water management in food SMEs in Colombia, a case study was conducted in a poultry processing plant. Operation was determined by technical visits, measurements and water balances and the performance was evaluated by a sensitivity analysis. Total water consumption was 206,2m3ꞏd-1 finding performances between 10,9 and 28,8 L.chicken-1. The areas of plucking and evisceration were responsible for 62% and cleaning for 19% of water use. Daily, a volume of 32,4m3 water was used as a means of transport. It was found that water consumption exceeds the recommended values of the Environmental Technology Best Practice Programme. Proposals for improvement in situ focused on prevention and minimization were suggested.</t>
  </si>
  <si>
    <t>Evaluation of water use in food SMEs: case study of a poultry processing plant in Colombia</t>
  </si>
  <si>
    <t xml:space="preserve"> environmental program , carbon footprint , GHG mitigation , effectiveness , sustainability , programa ambiental , huella de carbono , mitigación de GEI , eficacia , sostenibilidad</t>
  </si>
  <si>
    <t xml:space="preserve"> Energy management , Case studies , Colleges &amp; universities , Sustainability , Environmental management , Solid waste management , Waste management , Mitigation , Organizations , Environmental impact , Waste management , Solid wastes , Emission analysis , Waste management , Sustainability , Waste management industry , Emissions , Carbon , Solid waste management , Greenhouse gases , Environmental impact , Energy conservation , Colleges &amp; universities</t>
  </si>
  <si>
    <t xml:space="preserve"> 36</t>
  </si>
  <si>
    <t>https://search.proquest.com/docview/2159701865?accountid=194833</t>
  </si>
  <si>
    <t>207</t>
  </si>
  <si>
    <t xml:space="preserve"> 10.15446/dyna.v85n207.69309</t>
  </si>
  <si>
    <t>Carlos Esteban Aristizabal-Alzate;González Manosalva, José Luís</t>
  </si>
  <si>
    <t>2159701865</t>
  </si>
  <si>
    <t>Universities are complex organizations, so when implementing an EMS and adopting strategies, methodologies and programs they must involve the entire university system to minimize the negative impacts on the environment and, thus, lead the search for sustainable or carbon neutral organizations. Carbon Footprint was used as an indicator to measure the sustainability effectiveness of the environmental programs implemented and promoted by the EMS-ITM and how they mitigate the emission of GHGs. The calculation of this indicator was developed following ISO 14040-14044 and ISO 14064, for the ITM-Robledo campus and for the period 2015-2017. The results show the relevance and the reduction in the GHG emission levels achieved by the environmental programs studied, especially by the comprehensive solid waste management program, with which the highest levels of mitigation are achieved.</t>
  </si>
  <si>
    <t>Effectiveness analysis of the ITM environmental programs: saving and efficient use of electric energy and water, and comprehensive solid waste management. A case study</t>
  </si>
  <si>
    <t xml:space="preserve"> microgrid , software , energy , HOMER , renewable sources , microred , software , energía , HOMER , fuentes renovables</t>
  </si>
  <si>
    <t xml:space="preserve"> Photovoltaics , Energy sources , Case studies , Electric power grids , Renewable energy , Weather , Distributed generation , Energy , Renewable energy sources , Case studies</t>
  </si>
  <si>
    <t>https://search.proquest.com/docview/2159702101?accountid=194833</t>
  </si>
  <si>
    <t xml:space="preserve"> 10.15446/dyna.v85n207.69375</t>
  </si>
  <si>
    <t>Restrepo, David;Restrepo, Bonie;Trejos-Grisales, Luz Adriana</t>
  </si>
  <si>
    <t>2159702101</t>
  </si>
  <si>
    <t>The integration of renewable energy sources to create microgrids is drawing growing interest to address current energy-related challenges around the globe. Nevertheless, microgrids must be analyzed using specialized tools that allow to conduct operation, technical and economic studies. In that regard, this paper presents a case study in which the software HOMER Energy Pro was implemented to design and analyze the performance of a microgrid. Such microgrid comprises a photovoltaic system, a wind system and a diesel plant. The parameters of the energy systems are based on information about local weather conditions available in databases. Finally, this analysis is performed under two conditions: stand-alone and grid-tied.</t>
  </si>
  <si>
    <t>Microgrid analysis using HOMER: a case study</t>
  </si>
  <si>
    <t xml:space="preserve"> Chemical oxygen demand , Chlorides , Alkalinity , pH , Chemical oxygen demand , Physicochemical properties , Temperature , Rivers , Dissolved oxygen , Electrical resistivity , Rivers , Downstream , Sampling , Turbidity , Turbidity , Organic chemistry , Turbidity , pH effects , Abattoirs , Chemical oxygen demand , Total suspended solids , Total dissolved solids , Conductivity , Investigations , Physicochemical properties , Environmental regulations , Dissolved oxygen , Solid suspensions , pH , Biochemical oxygen demand , Water quality , Alkalinity , Water pollution , Sampling , Water quality , Alkalinity , Biochemical oxygen demand , Biochemical oxygen demand , Case studies , Effluents , Oxygen , Aquatic organisms , Sampling , Drinking water , Temperature effects , Electrical conductivity , Wastewater disposal , Abattoirs , Parameters , Alkalinity , Water quality</t>
  </si>
  <si>
    <t xml:space="preserve"> 183</t>
  </si>
  <si>
    <t xml:space="preserve"> 2018-06-01 (Created) , 2018-08-17 (Submitted) , 2018-06-01 (Issued) , 2018-08-17 (Modified)</t>
  </si>
  <si>
    <t>https://search.proquest.com/docview/2108248631?accountid=194833</t>
  </si>
  <si>
    <t>Jun 1, 2018</t>
  </si>
  <si>
    <t xml:space="preserve"> 183-188</t>
  </si>
  <si>
    <t xml:space="preserve"> Jun 1, 2018</t>
  </si>
  <si>
    <t xml:space="preserve"> © 2018. This article is published under http://creativecommons.org/licenses/by-nc-nd/4.0/ (the “License”).  Notwithstanding the ProQuest Terms and Conditions, you may use this content in accordance with the terms of the License.</t>
  </si>
  <si>
    <t>Uwadiae, S E;Agagbo, M</t>
  </si>
  <si>
    <t>2108248631</t>
  </si>
  <si>
    <t>The potential impact of discharge of untreated abattoir effluent on water quality of the Ikpoba River has been investigated. Four sampling points were established along Ikpoba River downstream from the point of discharge; the first point, S1 was the point of discharge of the effluent into the river, the second point, S2 was 10m from S1; the third point, S3 was 50m from S1 and the fourth point, S4 is 100m from S1. The physicochemical properties of samples analysed were done in duplicate and mean values were obtained. The physicochemical parameters investigated were pH, electrical conductivity (EC), total dissolved solids (TDS), total suspended solids (TSS), temperature, chloride, biochemical oxygen demand (BOD), dissolved oxygen (DO), chemical oxygen demand (COD), turbidity and alkalinity. The range of values of the parameters were:5.65-5.91for pH; 61-667 µs/cm for EC; 30-334mg/L for TDS; 10-130 mg/L for TSS; 28.6-29.0 OC for temperature; 10.65-106.50 mg/L for chloride; 4.8-120 mg/L for BOD; 0.2-5.4 mg/L for DO; 64–660 mg/L for COD; 5.2-101.60 NTU for turbidity and15.25-152.50 mg/L for alkalinity. The values of all physicochemical parameters measured, with the exception of DO, decreased downstream. The values of alkalinity, chloride, temperature, EC and TDS at all sampling points were within the acceptable limits set by national environmental standards and regulations enforcement agency (NESREA) and world health organisation (WHO). The values of the other parameters were either within the maximum permissible limits set by the regulatory bodies at S4 or at S3 and S4 only. In general, the water is unsafe for drinking and poses a threat to aquatic life at S1 in terms of pH, TSS, BOD, DO, COD and turbidity with respective values of 5.91, 130 mg/L, 120 mg/L, 0.2 mg/L, 660 mg/L and101.6 NTU.</t>
  </si>
  <si>
    <t>An Investigation on the Pollution Potentials of an Abatoir: A Case Study on Ikpoba River</t>
  </si>
  <si>
    <t xml:space="preserve"> Energy efficiency , energy audit , energy diagnosis , industry , ISA-88.01 , Eficiencia energética , auditoría energética , diagnóstico energético , industria</t>
  </si>
  <si>
    <t xml:space="preserve"> Energy audits , Power efficiency , Polymers , Energy efficiency , Case studies , Molding machines , Molding (process) , Energy conservation , Energy consumption , Energy efficiency , Energy conservation , Case studies</t>
  </si>
  <si>
    <t xml:space="preserve"> 345</t>
  </si>
  <si>
    <t>https://search.proquest.com/docview/2307385200?accountid=194833</t>
  </si>
  <si>
    <t>86</t>
  </si>
  <si>
    <t xml:space="preserve"> 345-354</t>
  </si>
  <si>
    <t>210</t>
  </si>
  <si>
    <t xml:space="preserve"> 10.15446/dyna.v86n210.76094</t>
  </si>
  <si>
    <t xml:space="preserve"> © 2019. This work is published under http://creativecommons.org/licenses/by-nc-nd/4.0 (the “License”).  Notwithstanding the ProQuest Terms and Conditions, you may use this content in accordance with the terms of the License.</t>
  </si>
  <si>
    <t>García Fajardo, María Isabel;Juan Marcel Caicedo Cuchimba;Vladimir Tobar Escobar;Juan Fernando Flórez Marulanda</t>
  </si>
  <si>
    <t>2307385200</t>
  </si>
  <si>
    <t>Se propone una auditoría energética tipo eléctrica de nivel 2 orientada al sector industrial, estructurada en cuatro 4 etapas: Revisión general de la organización, Diagnóstico energético, Identificación del potencial de ahorro y Propuestas de mejora de la eficiencia energética. El énfasis principal está en el diagnóstico energético donde, con el apoyo de la norma ISA-88.01 se realiza la recolección y análisis de la información de planta teniendo en cuenta cuatro ejes: i) Equipos industriales, ii) Instalaciones eléctricas y calidad de la energía, iii) Procesos industriales y iv) Hábitos y prácticas industriales. Se aplica a un caso de estudio de una empresa del sector plástico donde se destaca que: el 75% del consumo de energía total está representado por tres máquinas moldeadoras. Se plantea y aplicó un conjunto de acciones para implementar en la empresa, mejorando la eficiencia energética en un 7,25% y optimizando la producción. An electric type 2 energy audit towards the industry sector is proposed based on 4 stages: 1) General review of the organization, 2) Energy assessment, 3) Saving potential identification and 4) Improvement proposals of energy efficiency. Energy assessment is mainly emphasized in which, by means of the ISA-88.01 standard, the data-collection process and its analysis is carried out bearing in mind 4 axes: i) Industry equipment, ii) Electric Installations and power quality, iii) Industrial processes and iv) Industrial habits and practices. The present proposal is applied to a case study of an enterprise from the plastics sector where it is important to mention that: 75% of the total energy consumption is represented by three molding machines. A series of actions are proposed in order to implement in the industry case study and consequently, improving the energy efficiency in 7, 25% and also optimizing production.</t>
  </si>
  <si>
    <t>Propuesta de auditoría energética para la industria aplicada a un caso de estudio del sector plástico/Energy audit proposal for industry applied to a case study in the plastics sector</t>
  </si>
  <si>
    <t xml:space="preserve"> OEE , quality , pulp and paper industry , production process , calidad , industria de pulpa y papel , proceso de producción</t>
  </si>
  <si>
    <t xml:space="preserve"> Indicators , Pulp &amp; paper industry , Cost analysis , Production costs , Production management , Pulp and paper industry , Paper mills , Pulp , Production costs , Case studies , Continuous improvement</t>
  </si>
  <si>
    <t>https://search.proquest.com/docview/2329589113?accountid=194833</t>
  </si>
  <si>
    <t xml:space="preserve"> 9-16</t>
  </si>
  <si>
    <t>211</t>
  </si>
  <si>
    <t xml:space="preserve"> 10.15446/dyna.v86n211.79508</t>
  </si>
  <si>
    <t>Andrade, Jairo J O;Daniel Dreher Silveira</t>
  </si>
  <si>
    <t>2329589113</t>
  </si>
  <si>
    <t>La Eficacia Global del Equipo (OEE) es un indicador utilizado como una forma de gestión y mejora continua de los sistemas y equipos de producción, útil para identificar las pérdidas, reduciendo así los costos de producción. Al analizar los resultados de este indicador, el gerente de operación debe tomar decisiones que apuntan a la mejor manera de eliminar o reducir las pérdidas en el proceso. Con el fin de analizar en detalle la aplicación del indicador OEE en uno de los sistemas de producción de una empresa del sector de pulpa y papel, se realizó un estudio de caso. La implementación del OEE se llevó a cabo en etapas, con un análisis detallado de los indicadores que conforman el OEE (calidad, desempeño y disponibilidad), con el fin de identificar posibles puntos de mejora. Después de los análisis, se implementaron acciones para mejorar el índice de calidad de OEE. El estudio proporcionó información importante para que el gerente de operación pudiera tomar medidas para diagnosticar y minimizar la ocurrencia de fallas y pérdidas, a menudo ocultas y desconocidas para aquellos involucrados en el sistema de producción. The overall equipment effectiveness (OEE) is an indicator used in the management and continuous improvement of production systems, and is useful in identifying losses, thus reducing production costs. By analyzing the results of this indicator, the operation manager must make decisions to eliminate or reduce losses in the process. This study investigated the application of the OEE indicator in one production line in the pulp and paper industry. The implementation of OEE was performed in stages with a detailed analysis of the indicators that compose the OEE (quality, performance, and availability) to identify possible improvements. Thus, actions were implemented to improve the OEE quality index. This study provided important information that enabled the operation manager to diagnose and minimize the occurrence of failures and losses, which is often hidden and unknown to those involved in the production system.</t>
  </si>
  <si>
    <t>Aplicación del OEE para análisis de la productividad: un estudio de caso aplicado en una línea de producción en una industria de pulpa y papel/Application of OEE for productivity analysis: a case study of a production line from the pulp and paper industry</t>
  </si>
  <si>
    <t xml:space="preserve"> Epidemics , Field tests , Classification , Sanitation , Engineering education , Cooking , Beer , Community development , Community development , Groundwater , Evaluation , Groundwater , Epidemics , Sanitation , Students , Sanitation , Case studies , Organic chemistry , Learning , Arsenic , Cooking , Sanitation , Safety , Drinking water , Groundwater , Learning , Community development , Arsenic , Arsenic , Arsenic , Cooking , Colleges &amp; universities</t>
  </si>
  <si>
    <t xml:space="preserve"> 32</t>
  </si>
  <si>
    <t>https://search.proquest.com/docview/2233359913?accountid=194833</t>
  </si>
  <si>
    <t>Spring 2019</t>
  </si>
  <si>
    <t xml:space="preserve"> 32-46</t>
  </si>
  <si>
    <t xml:space="preserve"> Spring 2019</t>
  </si>
  <si>
    <t xml:space="preserve"> 10.24908/ijsle.v14i1.12528</t>
  </si>
  <si>
    <t xml:space="preserve"> © 2019. This work is published under http://creativecommons.org/licenses/by-sa/3.0/ (the “License”).  Notwithstanding the ProQuest Terms and Conditions, you may use this content in accordance with the terms of the License.</t>
  </si>
  <si>
    <t>Kearns, Joshua;Krupp, Aaron;Hartman, Sarah;Szogas, Kirstin;Miranda de Boskey;Harrington, James M</t>
  </si>
  <si>
    <t>2233359913</t>
  </si>
  <si>
    <t>Around 150 million people in more than 70 countries around the world are exposed to elevated levels of naturally occurring arsenic in groundwater used for drinking and cooking. Inexpensive arsenic field test kits are readily commercially available and have been promoted for classifying the safety of water sources. However, the accuracy and reliability of test kits has been called into question by some researchers. The purpose of this project was to provide decision support to a small nonprofit community development organization in central Mexico regarding the applicability of field test kits for assessing the safety of rural groundwater supplies. Test kit evaluation was conducted as an experiential learning exercise for undergraduate and graduate students in a University engineering course on Global Water and Sanitation. Recounting the scale and scope of the ongoing arsenic crisis in Bangladesh, as well as the sensational epidemic of “arsenical beer” in Manchester, England in 1900 that popularized the Gutzeit chemistry upon which test kits are based, spurred student interest and enthusiasm for the learning activities. Reviewing the contradictory and inconclusive literature from the recent two decades on the use of test kits provided a sobering case study for students to grapple with the difficulties and uncertainties inherent in conducting humanitarian science and engineering in the developing world. This study found generally poor performance of test kits, in particular for waters containing As in excess of 95 mg/L.The field kits tested could not be used to classify waters as “safe,” i.e., below the WHO Guideline Value of 10 mg/L to 95% level of confidence. This study lends further caution to the use of test kits for identification of safe water sources.</t>
  </si>
  <si>
    <t>Evaluation of arsenic field test kits as a learning exercise for engineering students in global water and sanitation class</t>
  </si>
  <si>
    <t>Education</t>
  </si>
  <si>
    <t xml:space="preserve"> case study , science for all , students with special needs</t>
  </si>
  <si>
    <t xml:space="preserve"> Research , Special education , Students , Science education , Intellectual disabilities , Literacy , Case studies</t>
  </si>
  <si>
    <t xml:space="preserve"> 804</t>
  </si>
  <si>
    <t xml:space="preserve"> 2015-12-01 (published)</t>
  </si>
  <si>
    <t>https://search.proquest.com/docview/2343749102?accountid=194833</t>
  </si>
  <si>
    <t>Journal of Baltic Science Education</t>
  </si>
  <si>
    <t xml:space="preserve"> Šiauliai</t>
  </si>
  <si>
    <t xml:space="preserve"> 804–820</t>
  </si>
  <si>
    <t>1648-3898</t>
  </si>
  <si>
    <t xml:space="preserve"> © 2015. This work is published under https://creativecommons.org/licenses/by-nc/4.0/  (the “License”). Notwithstanding the ProQuest Terms and Conditions, you may use this content in accordance with the terms of the License.</t>
  </si>
  <si>
    <t>Özgüç, C S;Cavkaytar, A</t>
  </si>
  <si>
    <t>2343749102</t>
  </si>
  <si>
    <t>Scientific literacy is a principle objective of education almost in every country. It is mostly underlined in science education. Science education helps students become more productive individuals with the knowledge they acquire by promoting their thinking and learning skills and these skills help individuals to improve their scientific literacy. This research aims to determine the needs and problems in teaching science &amp;amp; technology course in a special education middle school, attended by students with mild intellectual disability. This is a case study based on collecting and analyzing qualitative data. Semi-structured interviews, conducted with two teachers, 11 students, and their parents, researcher’s diary, in class artifacts, field notes, and video recordings were used to depict the situation in the science &amp;amp; technology course mentioned above. The data were analyzed through content analysis via Nvivo 10. Research findings display that the school in which this research study took place must be enriched with high technological tools; special education teachers’ attitudes towards the necessity of the science &amp;amp; technology course for students with special needs must be improved; and teachers must be provided with knowledge and skills of differentiation and adaptation techniques to provide science &amp;amp; technology activities in order for the science &amp;amp; technology course to be taught in a more inclusive manner.</t>
  </si>
  <si>
    <t>Science Education For Students With Intellectual Disability: A Case Study</t>
  </si>
  <si>
    <t xml:space="preserve"> case study , method , methodology , complexity , representation , practice:</t>
  </si>
  <si>
    <t xml:space="preserve"> Researchers , Educational research , Research methodology , Theory , Methods , Ontology , Knowledge , Social sciences , Case studies</t>
  </si>
  <si>
    <t>https://search.proquest.com/docview/2393118526?accountid=194833</t>
  </si>
  <si>
    <t>Issues in Educational Research</t>
  </si>
  <si>
    <t xml:space="preserve"> Perth</t>
  </si>
  <si>
    <t xml:space="preserve"> 309-318</t>
  </si>
  <si>
    <t>0313-7155</t>
  </si>
  <si>
    <t xml:space="preserve"> © 2015. This work is licensed under http://creativecommons.org/licenses/by-nd/4.0/  (the “License”).  Notwithstanding the ProQuest Terms and Conditions, you may use this content in accordance with the terms of the License.</t>
  </si>
  <si>
    <t>Miles, Rebecca</t>
  </si>
  <si>
    <t>2393118526</t>
  </si>
  <si>
    <t>While case study is considered a common approach to examining specific and particular examples in research disciplines such as law, medicine and psychology, in the social sciences case study is often treated as a lesser, flawed or undemanding methodology which is less valid, reliable or theoretically rigorous than other methodologies. Building on discussions of case study in recent years, I argue that case study generates accounts of practice in educational research, which provide knowledge of experience that has conceptual contribution to research understandings of practice. The complexity situated in analysing and re-presenting practice through case study research, along with the connections that the reader makes between the case and their experiences, is powerful in working to inform everyday educational practice.</t>
  </si>
  <si>
    <t>Complexity, representation and practice: Case study as method and methodology</t>
  </si>
  <si>
    <t xml:space="preserve"> epistolary writing , students’ voices , reading engagement , reading in a second language</t>
  </si>
  <si>
    <t xml:space="preserve"> Students , Writing , Reading , Learning , Case studies , Literacy , Case studies , Foregrounding , Reading writing relationship , Reading instruction , Teaching methods , Second language teachers , Second language writing , English as a second language instruction</t>
  </si>
  <si>
    <t xml:space="preserve"> 2014-09-24 (Submitted) , 2015-02-09 (Issued) , 2015-02-09 (Modified)</t>
  </si>
  <si>
    <t>https://search.proquest.com/docview/2407359070?accountid=194833</t>
  </si>
  <si>
    <t>Gema Online Journal of Language Studies</t>
  </si>
  <si>
    <t>Feb 2015</t>
  </si>
  <si>
    <t xml:space="preserve"> Bangi</t>
  </si>
  <si>
    <t xml:space="preserve"> English , Malay</t>
  </si>
  <si>
    <t>1675-8021</t>
  </si>
  <si>
    <t xml:space="preserve"> Feb 2015</t>
  </si>
  <si>
    <t xml:space="preserve"> 2015-02-09</t>
  </si>
  <si>
    <t xml:space="preserve"> 10.17576/GEMA-2015-1501-04</t>
  </si>
  <si>
    <t xml:space="preserve"> © 2015. Notwithstanding the ProQuest Terms and Conditions, you may use this content in accordance with the associated terms available at http://ejournal.ukm.my/gema/about/editorialPolicies#openAccessPolicy</t>
  </si>
  <si>
    <t>Puteri Rohani Megat Abdul Rahim;Hashim, Fatimah</t>
  </si>
  <si>
    <t>2407359070</t>
  </si>
  <si>
    <t>Engaging students in reading permits students to experience reading in a more meaningful manner as well as develop their identity as effective readers. Currently, the teaching of reading does not allow students to experience reading in an engaging and meaningful manner because the process of retrieving the required information at the end of the reading text has hindered them from experiencing reading in this manner. This exploratory study presents an approach to facilitate students’ reading engagement through the employment of epistolary writing. The purpose was to explore the employment of epistolary writing in facilitating ESL students’ reading engagement. The students wrote their understanding and interpretation of printed texts in the form of a letter to their instructor. Three third year students participated voluntarily in this case study. Data were collected through semi-structured interviews and documents such as students’ letters, instructor's reflective notes, and pre-teaching and post-teaching questionnaires. Findings showed that the students appreciated that their voices were being considered throughout the teaching and learning process. They also described how relating their ideas through epistolary writing contributed to personal changes of viewing reading as an active process. The research highlights the value of including students’ voices in the teaching and learning process. Allowing students to voice and share their learning experiences with their peers and the instructor, enabled the instructor to construct a better instructional approach to assist the students in their progress as engaged readers. In addition, this study extends knowledge that writing plays a key role in L2 tertiary level academic literacy development.</t>
  </si>
  <si>
    <t>Facilitating Reading Engagement by Foregrounding Students’ Voices through Epistolary Writing: A Case Study</t>
  </si>
  <si>
    <t xml:space="preserve"> Professionals , Rural areas , Students , Case studies</t>
  </si>
  <si>
    <t xml:space="preserve"> 23</t>
  </si>
  <si>
    <t>https://search.proquest.com/docview/1717573071?accountid=194833</t>
  </si>
  <si>
    <t>45</t>
  </si>
  <si>
    <t>The Canadian Journal of Higher Education</t>
  </si>
  <si>
    <t xml:space="preserve"> Toronto</t>
  </si>
  <si>
    <t xml:space="preserve"> 23-40</t>
  </si>
  <si>
    <t>0316-1218</t>
  </si>
  <si>
    <t xml:space="preserve"> Copyright Canadian Society for the Study of Higher Education 2015</t>
  </si>
  <si>
    <t>Brook, Julia;Hobbs, Neil;Neumann-Fuhr, Denise;O'Riordan, Anne;Paterson, Margo;Johnston, Jane;Troop, Meagan</t>
  </si>
  <si>
    <t>1717573071</t>
  </si>
  <si>
    <t>  Understanding the supports and constraints available in rural communities is integral to the education of professionals who choose to practise in rural settings. Previous research has indicated that many professionals do not have an accurate understanding of rural contexts and how rural settings impact personal life and professional practice. To address this gap, an interprofessional course centring on professional practice in rural and remote communities was developed. This course was designed to be reflective of rural practice, not only in content but also in the way the course was delivered. Findings from this case study indicated that students' understanding of the complexity of rural settings was enhanced on multiple levels. The interactive and experiential nature of the course allowed students to develop working relationships that increased both their understanding of the value of interprofessional collaboration as well as the professional opportunities that are available in rural areas. Comprendre les soutiens accessibles dans les communautés rurales et leurs contraintes fait partie intégrante de la formation des professionnels qui choisissent de pratiquer en milieu rural. Des recherches antérieures ont indiqué que de nombreux professionnels n'ont pas une compréhension adéquate des contextes ruraux ni des répercussions de ces paramètres sur la vie personnelle et la pratique professionnelle. Pour combler cette lacune, un cours interprofessionnel centré sur la pratique professionnelle dans les collectivités rurales et éloignées a été créé. Ce cours se veut le reflet de la pratique rurale, non seulement dans son contenu mais aussi dans sa façon d'être enseigné. Les résultats de cette étude de cas ont indiqué que la compréhension qu'ont les élèves de la complexité du milieu rural a été renforcée à plusieurs niveaux. La nature interactive et expérientielle du cours a permis aux étudiants de parfaire leurs relations de travail, ce qui a augmenté à la fois leur compréhension de la valeur de la collaboration interprofessionnelle ainsi que celle des occasions professionnelles disponibles dans les zones rurales. Understanding the supports and constraints available in rural and remote communities is integral to the education of professionals who support those living in rural settings (Winters &amp;amp; Lee, 2010), since the concerns of professionals in rural areas are often different from urban-based professionals (Scharff, 2010; Shreffler-Grant &amp;amp; Reimer, 2010). It may, in fact, be reasonable to consider that learners in rural and remote communities have worldviews and cultures that are very different those of professionals choosing rural venues as practice settings (Martin, 2003; Durie, 1995). While programs that focus on recruitment to rural areas abound (c.f., Bettles, 2012; De Hoyos &amp;amp; Green, 2011), little attention is given to the particular skills required and experiences one may encounter when working in a rural area. Previous research has indicated that many professionals do not have an accurate understanding of how rural contexts and settings impact personal life and professional practice (Fisher &amp;amp; Fraser, 2010). Furthermore, misunderstandings about rural culture may have an adverse effect on retention of professionals, and lead to high degrees of turnover and predictable problems with continuity of professional care. It therefore seems appropriate that, in order to better equip its graduates, postsecondary professional programs address issues facing professionals who practise in rural areas. Such endeavours may ultimately lead to improved recruitment and retention of rural professionals.</t>
  </si>
  <si>
    <t>Preparing Students in Professional Programs for Rural Practice: A Case Study</t>
  </si>
  <si>
    <t xml:space="preserve"> Higher education , Case studies</t>
  </si>
  <si>
    <t xml:space="preserve"> 9130 Experimental/theoretical , 8306 Schools and educational services</t>
  </si>
  <si>
    <t>https://search.proquest.com/docview/1722396130?accountid=194833</t>
  </si>
  <si>
    <t>Higher Education, Skills and Work - Based Learning</t>
  </si>
  <si>
    <t xml:space="preserve"> 369-382</t>
  </si>
  <si>
    <t>2042-3896</t>
  </si>
  <si>
    <t xml:space="preserve"> 10.1108/HESWBL-05-2015-0030</t>
  </si>
  <si>
    <t>Grassberger, Robert;Wilder, Sue</t>
  </si>
  <si>
    <t>1722396130</t>
  </si>
  <si>
    <t>  Purpose - The purpose of this paper is to explore the impact of using a living case study method to teach graduate students in an organizational development (OD) course. A living case is defined as one where participants study a current, ongoing situation over the entire semester. Students worked with an authentic client to solve an authentic problem. After the course concluded interviews were conducted. Learners expressed a sense of feeling more connected and engaged with the course content because of the living case. Students also exhibited significant learning - new skills and mindsets developed during the course that are valued and used in their work, school, and personal lives. Design/methodology/approach - This is an instrumental case study of a work-based instructional design used to improve student engagement and learning outcomes. Findings - Students worked with an authentic client to solve an authentic problem. Learners expressed a sense of feeling more connected and engaged with the course content because of the living case. Students also exhibited significant learning - new skills and mindsets developed during the course that are valued and used in their work, school, and personal lives. Practical implications - Higher education (HE) instructors are expected to teach students knowledge and skills that will be valuable at work and in life after graduation. Using a living case allows students to extract learning directly from the work experience. By using the concepts and the tools in an authentic, living case, students gain experience and concrete knowledge. Originality/value - This study extends past research on connecting classroom learning and work experience. It looks at how a course designed using a living case study can be used to improve learner engagement and create longer term value for students.</t>
  </si>
  <si>
    <t>Impacting student learning using a living case study</t>
  </si>
  <si>
    <t xml:space="preserve"> Colleges &amp; universities , Pedagogy , Case studies</t>
  </si>
  <si>
    <t xml:space="preserve"> 339</t>
  </si>
  <si>
    <t>https://search.proquest.com/docview/1722396274?accountid=194833</t>
  </si>
  <si>
    <t xml:space="preserve"> 339-351</t>
  </si>
  <si>
    <t xml:space="preserve"> 10.1108/HESWBL-06-2015-0037</t>
  </si>
  <si>
    <t>Franses, Philip;Wride, Mike</t>
  </si>
  <si>
    <t>1722396274</t>
  </si>
  <si>
    <t>  Purpose - The purpose of this paper is to highlight the profound learning associated with the Goethean methodology in the Holistic Science MSc at Schumacher College, Devon, UK. This is presented as a case study in profound pedagogy and as an exploration of the implications for workplace learning. Some comparisons are also made with reflective practice. Design/methodology/approach - Background is provided on Goethe's "way of science" and Barfield's "participation". Students were also interviewed about their learning and reflect on their experiences and challenges in learning the Goethean methodology, particularly regarding perceptions and participation, on their altered modes of thinking and feelings about learning, as well as on an "immediate", corporeal and potentially co-operative mode of knowing in a "community of practice", which can be extrapolated to the workplace. Findings - The profoundness of the student experience and personal transformation presented in the interviews reveals that Goethean methodology has a place alongside the more specific analytical knowledge focus of universities. While the method has challenges in reconciling existing modes of knowing with the new approach, the students are able to see and intuit the wholeness and dynamism of phenomena more easily, and they gain a different perspective and learn to participate more fully in the world. Originality/value - The paper asks that this template for educational practice be considered more widely relevant to today's educational landscape in better providing skills and preparing students for the workplace in a world of "super-complexity".</t>
  </si>
  <si>
    <t>Goethean pedagogy: A case in innovative science education and implications for work based learning</t>
  </si>
  <si>
    <t xml:space="preserve"> Productivity , Consumption , Milk , Supermarkets , Lactose , Dairy products , Gross Domestic Product--GDP , Dairy industry , Milk , Leadership , Positioning , Farming , Dairy products , Case studies , Business , Nicaragua , New Zealand , Mexico , Russia , Honduras , United States--US , Venezuela , Guatemala , Costa Rica , China , France , El Salvador , Panama</t>
  </si>
  <si>
    <t>https://search.proquest.com/docview/2064962291?accountid=194833</t>
  </si>
  <si>
    <t>Academia</t>
  </si>
  <si>
    <t xml:space="preserve"> Bogotá</t>
  </si>
  <si>
    <t xml:space="preserve"> 2-19</t>
  </si>
  <si>
    <t>1012-8255</t>
  </si>
  <si>
    <t xml:space="preserve"> 10.1108/ARLA-05-2015-0102</t>
  </si>
  <si>
    <t>Brenes, Esteban R;Martínez, Carlos;Pichardo, Caleb A</t>
  </si>
  <si>
    <t xml:space="preserve"> INCAE Business School, Alajuela, Costa Rica , INCAE Business School, Alajuela, Costa Rica , INCAE Business School, Alajuela, Costa Rica</t>
  </si>
  <si>
    <t>2064962291</t>
  </si>
  <si>
    <t>Purpose The purpose of this paper is to discuss Centrolac, a Nicaraguan company engaged in processing ultra-pasteurized milk, and provides abundant information for readers to decide on vertical vs horizontal integration to deal with the changing competitive environment. It has been prepared to simplify discussion and knowledge about the competitive field (where to compete); generic cost-leadership and high-perceived-value strategies (how to compete); and the action required to attain positioning (how to implement it). Design/methodology/approach The case study is based on primary research conducted in conjunction with the company, including interviews with senior management and a broad document review. Secondary research was also conducted into the relevant environmental, industry and competitor trends and characteristics. Findings The case study presents topics of competitive positioning and how current company strategy can have a significant impact on future growth decisions. Originality/value This case study is for use in an MBA-level business strategy course with a focus on strategic positioning and growth paths. However, it can also be used for MBA corporate strategy courses in relation to corporate expansion on issues linked to organic growth within the same business (expansion into new dairy products) or vertical integration (integration into dairy-farming).</t>
  </si>
  <si>
    <t>Centrolac</t>
  </si>
  <si>
    <t xml:space="preserve"> dominant discharge , the Raba River , sediment transport , Wolman method , flow frequency</t>
  </si>
  <si>
    <t xml:space="preserve"> Discharge , Case studies , Sediment transport , Mathematical analysis , Mathematical morphology , Stable channels , Hydraulic structures , Erosion , Rivers , Sediments , Hydraulic equipment , Rivers , Fluvial sediments , Sediments , Cross-sections , Stable channels , Soil erosion , Sediment transport , Morphology , River beds , Hydraulic structures , Morphology , Cross sections , River beds , Channel erosion</t>
  </si>
  <si>
    <t xml:space="preserve"> 41</t>
  </si>
  <si>
    <t>https://search.proquest.com/docview/2176771909?accountid=194833</t>
  </si>
  <si>
    <t>Acta Scientiarum Polonorum. Formatio Circumiectus</t>
  </si>
  <si>
    <t xml:space="preserve"> Olsztyn</t>
  </si>
  <si>
    <t xml:space="preserve"> 41-53</t>
  </si>
  <si>
    <t xml:space="preserve"> English , Polish</t>
  </si>
  <si>
    <t>1644-0765</t>
  </si>
  <si>
    <t xml:space="preserve"> 10.15576/ASP.FC/2016.15.2.41</t>
  </si>
  <si>
    <t xml:space="preserve"> © 2016. This work is published under https://creativecommons.org/licenses/by-nc-nd/4.0/legalcode (the “License”). Notwithstanding the ProQuest Terms and Conditions, you may use this content in accordance with the terms of the License.</t>
  </si>
  <si>
    <t>Czech, Wiktoria;Plesiński, Karol;Radecki-Pawlik, Artur;Radecki-Pawlik, Bartosz</t>
  </si>
  <si>
    <t>2176771909</t>
  </si>
  <si>
    <t>Designing hydraulic structures engineers has only theoretical flows, calculated using formulas based on statistics. Knowledge of the dominant discharge could help determine designers who are interested in changes of the morphology of river channels, especially in terms of sediment transport. It was observed that the designing of a stable channel in the river is possible when defining characteristic of flow in the river which is the most frequently present in the river and in the same time it carries the sediment. That is the dominant discharge. It is this movement can represent both the hydraulic system and the geometry of the river cross-sections. The dominant discharge (also called river shaping channel discharge) is considered by many authors as a discharge that transports the largest amount of sediment, it takes a long time and has an impact on the formation of the shape of the river bed. Observations of Wolman and Miller showed that low but frequent flows of water might be responsible for new shape of the river channel, erosion of the riverbed, sediment deposition and consequently changes in river morphology. The paper presents Wolman method for dominant discharge use for the Raba River for chosen gauge cross section. Along in the paper we discuss the obtained results and the consequences of using dominant discharge for the practice. In six cross sections on the river Raba, Qdd was calculated values, which range from 31 m 3 · s –1 (for the section in Rabka) to 395 m 3 · s –1 (in Proszówki). These flows occur every two years (for the upper sections of the river), and every four years (for cross-sections located in the lower section of the river).</t>
  </si>
  <si>
    <t>Dominant discharge – an outline of theory and a case study from the Raba river</t>
  </si>
  <si>
    <t xml:space="preserve"> UAV photogrammetry , digital elevation model , accuracy , landslide</t>
  </si>
  <si>
    <t xml:space="preserve"> Model accuracy , Case studies , Data acquisition , Digital Elevation Models , Landslides &amp; mudslides , Models , Unmanned aerial vehicles , Photogrammetry , Landslides , Three dimensional models , Slope stability , Stability analysis , Vegetation cover , Landslides , Slope stability , Elevation , Photogrammetry</t>
  </si>
  <si>
    <t xml:space="preserve"> 439</t>
  </si>
  <si>
    <t>https://search.proquest.com/docview/2177063849?accountid=194833</t>
  </si>
  <si>
    <t xml:space="preserve"> 439-449</t>
  </si>
  <si>
    <t xml:space="preserve"> 10.15576/ASP.FC/2016.15.4.439</t>
  </si>
  <si>
    <t>Rusnák, Miloš;Sládek, Ján;Buša, Jaroslav;Greif, Vladimír</t>
  </si>
  <si>
    <t>2177063849</t>
  </si>
  <si>
    <t>Assessing the accuracy of photogrammetrically-derived digital elevation models (DEMs) from UAV is essential in many geoscience disciplines. The suitability of different DEM devised for slope stability assessment was evaluated in the example of the landslide in Svätý Anton village in Slovakia. Aerial data was acquired during a one-day field campaign in autumn 2014. The point cloud from 218 images (54,607,748 points) was manually classified into 7 different classes for filtering vegetation cover and buildings. Assessment of vertical differences between the UAV derived elevation model and real terrain surface was based on comparison of control points targeted by GPS (337 points) and unclassified and ground classified point cloud for raster elevation models with 1, 5, 10, 20 and 50 cm pixel resolution.</t>
  </si>
  <si>
    <t>SUITABILITY OF DIGITAL ELEVATION MODELS GENERATED BY UAV PHOTOGRAMMETRY FOR SLOPE STABILITY ASSESSMENT (CASE STUDY OF LANDSLIDE IN SVÄTÝ ANTON, SLOVAKIA)</t>
  </si>
  <si>
    <t xml:space="preserve"> transactional oral communication , translanguaging , Thailand , staff students</t>
  </si>
  <si>
    <t xml:space="preserve"> Verbal communication , Case studies , Language proficiency , English as a second language--ESL , Business communications , Thailand</t>
  </si>
  <si>
    <t xml:space="preserve"> 2016-10-05 (Issued) , 2016-04-17 (Submitted) , 2016-10-05 (Created) , 2016-10-05 (Modified)</t>
  </si>
  <si>
    <t>https://search.proquest.com/docview/2384113989?accountid=194833</t>
  </si>
  <si>
    <t>The New English Teacher</t>
  </si>
  <si>
    <t>1905-7725</t>
  </si>
  <si>
    <t xml:space="preserve"> © 2016. Notwithstanding the ProQuest Terms and Conditions, you may use this content in accordance with the associated terms available at  http://www.assumptionjournal.au.edu/index.php/newEnglishTeacher/about/editorialPolicies#openAccessPolicy </t>
  </si>
  <si>
    <t>Kanog-On Pradaphon</t>
  </si>
  <si>
    <t>2384113989</t>
  </si>
  <si>
    <t>Since the 20th century, English had spread through many countries used as an international language which is frequently used for a wide range purpose in public and personal needs. This case study aimed to identify the use of language(s) for communication between staff and student and to assess possible solutions to help staff improve their English communication skills as the use of English for oral transactional communication, a case study of financial office personnel, Assumption University, Thailand during the academic year 2015-2016. The conversation transcriptions were collected as the data for analyzing; these conversations were analyzed by adapting from CANCODE corpus model focusing on spoken discourse analysis. The main issue was on the use of language for both L1 and L2 in the process of conducting service. By analyzing each transcription in details, it revealed the movement of conversation as an interaction between speaker and listener and it represented how staff used English and Thai for communication in term of translanguaging. The use of translanguaging seems to help the officers overcome certain difficulties in communication when faced with the transactional interaction required in their job. However, the lack of ability to explain financial technical term to the students lead to misunderstandings in the conversation.</t>
  </si>
  <si>
    <t>English for Oral Transactional Communication: A Case Study of Financial Office Personnel</t>
  </si>
  <si>
    <t xml:space="preserve"> learning spaces , active learning , classrooms , teaching and learning environment , classroom design</t>
  </si>
  <si>
    <t xml:space="preserve"> Teaching , Classrooms , Learning , Case studies</t>
  </si>
  <si>
    <t xml:space="preserve"> 2016-02-26 (Created) , 2015-06-09 (Submitted) , 2016-02-26 (Issued) , 2016-02-26 (Modified)</t>
  </si>
  <si>
    <t>https://search.proquest.com/docview/2387857907?accountid=194833</t>
  </si>
  <si>
    <t>Journal of the Scholarship of Teaching and Learning</t>
  </si>
  <si>
    <t xml:space="preserve"> 53-68</t>
  </si>
  <si>
    <t>1527-9316</t>
  </si>
  <si>
    <t xml:space="preserve"> 2020-02-26</t>
  </si>
  <si>
    <t xml:space="preserve"> 10.14434/josotl.v16i1.19190</t>
  </si>
  <si>
    <t xml:space="preserve"> © 2016. This work is published under https://creativecommons.org/licenses/by/4.0  (the “License”). Notwithstanding the ProQuest Terms and Conditions, you may use this content in accordance with the terms of the License.</t>
  </si>
  <si>
    <t>Perks, Tom;Orr, Doug;Al-Omari, Elham</t>
  </si>
  <si>
    <t>2387857907</t>
  </si>
  <si>
    <t>This case study examines the physical aspects of a particular university classroom, and what affect specific changes to the classroom had on the perceptions of students, instructors and observers regarding the room as an effective learning space. We compare survey and focus group data collected from students taking courses in the classroom prior to changes to the physical environment with comparable data from students taking courses in the same classroom after specific changes had been made. Immediately following changes to the classroom, notable increases were observed in reported perceptions of student satisfaction with the physical environment, including perceptions of the classroom as a more effective and engaging learning space. Similar perceptions of improvement as a teaching-learning space were reported by instructors and observers. However, subsequent follow-up data collection and analyses suggested little if any sustained increase in perceptions of efficacy of the room as a learning space; indeed, most reported variables returned to baseline levels. The implications of these findings and their relevance to classroom design nevertheless may provide insight regarding the manner in which physical space might support or even enhance teaching and learning.</t>
  </si>
  <si>
    <t>Classroom Re-design to Facilitate Student Learning: A Case Study of Changes to a University Classroom</t>
  </si>
  <si>
    <t xml:space="preserve"> PhD student , motivations , higher degree , postgraduate , clinical , science , research</t>
  </si>
  <si>
    <t xml:space="preserve"> Research , Researchers , Students , Oncology , Science , Focus groups , Interviews , Case studies , Australia</t>
  </si>
  <si>
    <t xml:space="preserve"> 351</t>
  </si>
  <si>
    <t>https://search.proquest.com/docview/2393116925?accountid=194833</t>
  </si>
  <si>
    <t>26</t>
  </si>
  <si>
    <t xml:space="preserve"> 351-367</t>
  </si>
  <si>
    <t xml:space="preserve"> © 2016. This work is licensed under http://creativecommons.org/licenses/by-nd/4.0/  (the “License”).  Notwithstanding the ProQuest Terms and Conditions, you may use this content in accordance with the terms of the License.</t>
  </si>
  <si>
    <t>Naylor, Ryan;Chakravarti, Sumone;Baik, Chi</t>
  </si>
  <si>
    <t>2393116925</t>
  </si>
  <si>
    <t>The PhD student experience is an increasingly important area of education research in Australia and internationally. Although many factors supporting the PhD experience have been identified, there has been a tendency towards examining the issue through a cohort-wide lens, in which the nuances of experience of smaller groups and individuals may be lost. This paper seeks to illustrate this issue using a case study from an Australian institution. Here, we use thematic analysis of focus group interviews to examine the experiences and expectations of two distinct cohorts of PhD students (one from science backgrounds and one from clinical backgrounds) studying in the same discipline. This qualitative study shows that while students from clinical backgrounds are similar in many of their reported challenges and needs for support, there are some important differences, particularly with respect to their motivations for undertaking a PhD, their technical skills and opportunities for academic development. These findings demonstrate opportunities for university leaders and academic developers to better support clinical students in their PhDs, and provide a case study illustrating the value of more detailed cohort analyses to support the PhD experience for an increasingly large and diverse population.</t>
  </si>
  <si>
    <t>Differing motivations and requirements in PhD student cohorts: A case study</t>
  </si>
  <si>
    <t xml:space="preserve"> pedagogy , yoga</t>
  </si>
  <si>
    <t xml:space="preserve"> Yoga , Physical education , Case studies , Personal health , Qualitative research , Secondary school students , Participation</t>
  </si>
  <si>
    <t xml:space="preserve"> 2016-06-09 (Created) , 2015-06-01 (Submitted) , 2016-06-09 (Issued) , 2016-06-09 (Modified)</t>
  </si>
  <si>
    <t>https://search.proquest.com/docview/2336249155?accountid=194833</t>
  </si>
  <si>
    <t>PHEnex Journal = Revue PhénEPS</t>
  </si>
  <si>
    <t>Jun 2016</t>
  </si>
  <si>
    <t xml:space="preserve"> Jun 2016</t>
  </si>
  <si>
    <t xml:space="preserve"> © 2016. This work is licensed under http://creativecommons.org/licenses/by-sa/2.5/ca/  (the “License”).  Notwithstanding the ProQuest Terms and Conditions, you may use this content in accordance with the terms of the License.</t>
  </si>
  <si>
    <t>Robinson, Daniel Bruce;Berezowski, Karen</t>
  </si>
  <si>
    <t>2336249155</t>
  </si>
  <si>
    <t>This article describes a qualitative case study that investigated the experiences of four high school students who recently completed a relatively new high school yoga course (Yoga 11). Individual in-depth interviews were conducted so as to enable an understanding of students’ perceived benefits from their participation in this “alternative” physical education course. Students shared stories about yoga and about how it impacted their health, particularly with respect to mental and physical wellbeing. This research might be considered by researchers who similarly engage in inquiry related to the benefits of alternative physical education programs in public schools. It might also be used to inform health intervention possibilities within the context of public education.</t>
  </si>
  <si>
    <t>The Yoga 11 Experience: A Case Study of an “Alternative” Physical Education Course</t>
  </si>
  <si>
    <t xml:space="preserve"> Case studies , Collaboration , Organizational change , Marketing , Action research , Research methodology , Social psychology , Researchers , Changes , Organizational learning , Thousand Oaks California , France</t>
  </si>
  <si>
    <t xml:space="preserve"> 6.14 OTHER MANAGEMENT PROCEDURES AND OPERATIONS</t>
  </si>
  <si>
    <t xml:space="preserve"> 357</t>
  </si>
  <si>
    <t>https://search.proquest.com/docview/1823127440?accountid=194833</t>
  </si>
  <si>
    <t>23</t>
  </si>
  <si>
    <t>The Learning Organization</t>
  </si>
  <si>
    <t xml:space="preserve"> 357-369</t>
  </si>
  <si>
    <t>0969-6474</t>
  </si>
  <si>
    <t xml:space="preserve"> 10.1108/TLO-03-2016-0023</t>
  </si>
  <si>
    <t>Lacoste, Sylvie M;Dekker, Janet</t>
  </si>
  <si>
    <t>1823127440</t>
  </si>
  <si>
    <t>Purpose The purpose of this paper is to understand which change process the supplying organization should define for its customer-facing organization in order to successfully increase customer orientation and to be on the short list of their customers' key suppliers. Design/methodology/approach Action research was used to carry out this research. Researchers were involved in the change management process of a medium-sized company that wanted to re-design their customer selection and interaction processes: one researcher was a top manager of the participating company, whereas the other researcher worked alongside the organization in a collaborative effort to introduce and roll out sales force training seminars. Findings Researchers' main finding shows how the company's top-management willingness to apply a "soft" approach to change leverages a concept called "emotional connectedness". Originality/value The authors bridge a gap between the literature on change management and the "emotional connectedness" concept related to social psychology. The authors add to existing theories on change management a new perspective based on interpersonal relationships.</t>
  </si>
  <si>
    <t>Driving change: the role of "emotional connectedness" - a case study</t>
  </si>
  <si>
    <t xml:space="preserve"> evaluation , empathy , understanding , evaluating teacher , evaluated student</t>
  </si>
  <si>
    <t xml:space="preserve"> Social psychology , Secondary school students , Case studies</t>
  </si>
  <si>
    <t>https://search.proquest.com/docview/1908419206?accountid=194833</t>
  </si>
  <si>
    <t>VII (LXIX)</t>
  </si>
  <si>
    <t>Journal of Educational Sciences and Psychology</t>
  </si>
  <si>
    <t xml:space="preserve"> Ploiesti</t>
  </si>
  <si>
    <t>2247-6377</t>
  </si>
  <si>
    <t xml:space="preserve"> Copyright PG University Ploiesti Publishling House 2017</t>
  </si>
  <si>
    <t>Albu, Gabriel</t>
  </si>
  <si>
    <t>1908419206</t>
  </si>
  <si>
    <t>School evaluation has become, in a while, the first rank concern of educational structures administrators and educational specialists. The study represents the perception of a number of teachers in high schools from Prahova County regarding some of the psycho-social components of evaluation, which promote the improvement and humanization thereof.</t>
  </si>
  <si>
    <t>Some psycho-social aspects regarding evaluation in the opinion of high school teachers. Case study</t>
  </si>
  <si>
    <t xml:space="preserve"> formative assessment , formative feedback , higher education</t>
  </si>
  <si>
    <t xml:space="preserve"> Motivation , Colleges &amp; universities , Student behavior , Education , Case studies</t>
  </si>
  <si>
    <t>https://search.proquest.com/docview/1908419273?accountid=194833</t>
  </si>
  <si>
    <t>Crisan, Alina Narcisa</t>
  </si>
  <si>
    <t>1908419273</t>
  </si>
  <si>
    <t>This paper is part of a broader research carried out at the Technical University of Cluj-Napoca, respectively at the University of Agricultural Sciences and Veterinary Medicine, aimed at improving the quality of the academic training of students, respectively the efficiency of the educational process, by reconsidering the formative assessment. This study aims to identify the opinion of the teaching staff regarding formative assessment and formative feedback, the importance given to them, the amount these are applied in the classroom or the impact that they have in stimulating the learning motivation of students, reflected in the quality of the learning outcomes.</t>
  </si>
  <si>
    <t>Case study on the importance of formative assessment in stimulating student motivation for learning and increasing the efficiency of the educational process</t>
  </si>
  <si>
    <t xml:space="preserve"> College students , College faculty , Plagiarism , Letters to the editor , Plagiarism , Case studies , Managerial authority , Bureaucracy , Students , Discomfort , Opportunity costs</t>
  </si>
  <si>
    <t>https://search.proquest.com/docview/2008461861?accountid=194833</t>
  </si>
  <si>
    <t>African Journal of Business Ethics</t>
  </si>
  <si>
    <t xml:space="preserve"> Stellenbosch</t>
  </si>
  <si>
    <t>1817-7417</t>
  </si>
  <si>
    <t xml:space="preserve"> 10.15249/11-1-148</t>
  </si>
  <si>
    <t xml:space="preserve"> Copyright Business Ethics Network (BEN) Africa 2017</t>
  </si>
  <si>
    <t>Thomas, Adèle</t>
  </si>
  <si>
    <t>2008461861</t>
  </si>
  <si>
    <t>Internationally, student plagiarism is on the rise despite measures introduced by universities to detect its occurrence and to institute actions to prevent and address this practice. One of the reasons that contributes to this problem is the reluctance of faculty to report student plagiarism. Through the medium of a disguised South African case study, this paper advances reasons to explain this oversight. Such reasons include psychological discomfort, opportunity costs, administrative bureaucracy and a prevailing culture of managerialism. Recommendations are furnished to faculty alerting them to practices of which they must be aware when intending to report student plagiarism. Recommendations are also proposed to university leaders and administrators with regard for the need to support faculty who report student plagiarism.</t>
  </si>
  <si>
    <t>Faculty reluctance to report student plagiarism: A case study</t>
  </si>
  <si>
    <t xml:space="preserve"> fish pass , fish pass passability , hydraulic parameters , water flow , barrage , river</t>
  </si>
  <si>
    <t xml:space="preserve"> Water flow , Water flow , Construction , Fish , Rivers , Case studies , Fishways , Fish , Water flow , Field study , Case studies , Rivers</t>
  </si>
  <si>
    <t xml:space="preserve"> 85</t>
  </si>
  <si>
    <t>https://search.proquest.com/docview/2176857186?accountid=194833</t>
  </si>
  <si>
    <t xml:space="preserve"> 85-96</t>
  </si>
  <si>
    <t xml:space="preserve"> 10.15576/ASP.FC/2017.16.2.85</t>
  </si>
  <si>
    <t xml:space="preserve"> © 2017. This work is published under https://creativecommons.org/licenses/by-nc-nd/4.0/legalcode (the “License”). Notwithstanding the ProQuest Terms and Conditions, you may use this content in accordance with the terms of the License.</t>
  </si>
  <si>
    <t>Hämmerling, Mateusz;Kałuża, Tomasz;Walczak, Natalia</t>
  </si>
  <si>
    <t>2176857186</t>
  </si>
  <si>
    <t>The article presents results of a field study of the fish pass located within the Skórka barrage on the Głomia river. The aim of the study was to identify water flow conditions in particular chambers of the fish pass. On the basis of results of the field study, the hydraulic conditions of water flow through the fish pass were determined and referred to the optimum performance parameters of the construction. The results obtained make a basis for discussion of possible problems related to construction and operation of the fish passes resembling „close to nature” structures.</t>
  </si>
  <si>
    <t>Hydraulic conditions of water flow in seminatural fish pass, A case study of the Skórka barrage on the Głomia river</t>
  </si>
  <si>
    <t xml:space="preserve"> planform evolution , multitemporal , braided-wandering , GIS , Belá River</t>
  </si>
  <si>
    <t xml:space="preserve"> Data processing , Rivers , Case studies , Evolution , Evolution , Transformation , Braiding , Segments , Landforms , Stabilization , Landforms , Rivers</t>
  </si>
  <si>
    <t xml:space="preserve"> 247</t>
  </si>
  <si>
    <t>https://search.proquest.com/docview/2176857283?accountid=194833</t>
  </si>
  <si>
    <t xml:space="preserve"> 247-259</t>
  </si>
  <si>
    <t xml:space="preserve"> 10.15576/ASP.FC/2017.16.1.247</t>
  </si>
  <si>
    <t>Kidová, Anna;Lehotský, Milan;Rusnák, Miloš</t>
  </si>
  <si>
    <t>2176857283</t>
  </si>
  <si>
    <t>The paper aims to the identification of the recent channel planform evolution of the braided-wandering Belá River using multitemporal data analyses of channel parameters in GIS (river active zone width, channel number, island number and mid-channel bar number) within consecutive 100-m-long channel segments (227 in total) for seven time horizons (1949, 1961, 1973, 1986, 1992, 2003 and 2009). The main types of planform (single, braided and wandering) of 227 channel segments were shown in the spatio-temporal matrix. Prevailing occurrence of a channel planform types in an individual CHS within seven time spans more than 4 times served as minimum for the discrimination of the trend of planform evolution during last sixty years. Seven evolutionary trends (B – braided, W – wandering, S – single thread, S-W – single-wandering, W-S – wandering-single, B-W – braided-wandering, W-B – wandering-braided) of planform were identified. The averages of confinement ratio were used to specify their longitudinal diversity. The largest proportion of the braided planform was identified in 1949. The stabilization of in-channel landforms and channel narrowing between years 1973 and 1992 reflect the prevailing of wandering channel planform. Situation has been changed in 2003 where the number of channel segments with braided channel planform increased. The last evolutionary period (2009) is specific by mid-channel bar stabilization and its transformation into islands as well as by significantly decrease in braided channel planform at the expense of the transitional – wandering one.</t>
  </si>
  <si>
    <t>RECENT CHANNEL PLANFORM EVOLUTION OF A BRAIDED-WANDERING RIVER USING MULTITEMPORAL DATA AND GIS (CASE STUDY OF THE BELÁ RIVER, SLOVAK CARPATHIANS)</t>
  </si>
  <si>
    <t xml:space="preserve"> rain garden , water management , storm water , GIS analysis</t>
  </si>
  <si>
    <t xml:space="preserve"> Stormwater , Spatial analysis , Raster , Spatial analysis , Installation , Water treatment , Soil properties , Water levels , Land use , Rain , Water treatment , Groundwater , Water levels , Gardens , Water levels , Stormwater , Case studies , Methodology , Land use , Groundwater levels , Land use , Rain , Groundwater , Soil properties , Soil properties , Rain , Public spaces , Water treatment , Gardens &amp; gardening</t>
  </si>
  <si>
    <t xml:space="preserve"> 217</t>
  </si>
  <si>
    <t>https://search.proquest.com/docview/2176861131?accountid=194833</t>
  </si>
  <si>
    <t xml:space="preserve"> 217-230</t>
  </si>
  <si>
    <t xml:space="preserve"> 10.15576/ASP.FC/2017.16.3.217</t>
  </si>
  <si>
    <t>Vaculová, Veronika;Fuska, Jakub</t>
  </si>
  <si>
    <t>2176861131</t>
  </si>
  <si>
    <t>Rain gardens represent a method of storm water treatment at settlement level, where, besides the ecological aspect, they fulfil the aesthetic function in public spaces. Their concept and proposal follows several rules under the natural conditions and site parameters itself. The aim of study was the establishment of methodology for determining the possible locations for the installation of the rain gardens, in application to chosen settlement – village Žirany, Nitra district. Selection of potential sites is based on the attributes of soil properties, slope, land use, ownership and ground water level in the given area, that are processed in GIS software QGIS. The elaboration of the methodology is based on existing analyses in last years. The result of applied methodology is raster map which describes the suitability of sites for rain garden installation in selected village based on the spatial analysis with the use of overlaying of the value raster of the mentioned attributes. Area of fields with best conditions for raingarden placement is approx. 9700 m2 (0.86% of cadastral area of surveyed village Žirany).</t>
  </si>
  <si>
    <t>RAIN GARDENS – CASE STUDY OF POTENTIAL LOCATIONS IDENTIFICATION USING GIS</t>
  </si>
  <si>
    <t xml:space="preserve"> Cracow Functional Area , social transformation , economic transformation</t>
  </si>
  <si>
    <t xml:space="preserve"> Public policy , Data processing , Case studies , Demographics , Development policy</t>
  </si>
  <si>
    <t xml:space="preserve"> 167</t>
  </si>
  <si>
    <t>https://search.proquest.com/docview/2176862206?accountid=194833</t>
  </si>
  <si>
    <t xml:space="preserve"> 167-186</t>
  </si>
  <si>
    <t xml:space="preserve"> 10.15576/ASP.FC/2017.16.4.167</t>
  </si>
  <si>
    <t>Musiał-Malago, Monika</t>
  </si>
  <si>
    <t>2176862206</t>
  </si>
  <si>
    <t>New regulations of the European cohesion policy and the Polish development policy focus on the territorial dimension of public policies. They assume a shift in managing development, from the sector approach to the territorially integrated approach. Such an approach specifically focuses on using the internal potentials of functionally defined territories and involves integrating the activities of various public entities aimed at these territories. The analysed Cracow Functional Area (CFA) has been identified in the Regional Operational Programme for the Małopolskie Voivodeship as the delimitation of interventions in the formula of Integrated Territorial Investments. CFA includes the city of Cracow and 14 adjacent communes. The article focuses on the following issues: analysis of the demographic potential of the communes included in the Cracow Functional Area; evaluation of the potential related to the entrepreneurship and economic attractiveness of the Cracow Functional Area; evaluating the financial standing of the territorial entities included in the Cracow Functional Area. The analysed data covers the period 2005–2015.</t>
  </si>
  <si>
    <t>SOCIAL AND ECONOMIC TRANSFORMATIONS OF THE TERRITORIAL ENTITIES OF FUNCTIONAL AREAS - CASE STUDY OF THE CRACOW FUNCTIONAL AREA</t>
  </si>
  <si>
    <t xml:space="preserve"> qualitative research , case studies , methodological procedure</t>
  </si>
  <si>
    <t xml:space="preserve"> Qualitative research , Case studies</t>
  </si>
  <si>
    <t>https://search.proquest.com/docview/2247193474?accountid=194833</t>
  </si>
  <si>
    <t>IV</t>
  </si>
  <si>
    <t>Dilemas Contemporáneos : Educación, Política y Valore</t>
  </si>
  <si>
    <t xml:space="preserve"> Toluca</t>
  </si>
  <si>
    <t xml:space="preserve"> Spanish , English</t>
  </si>
  <si>
    <t xml:space="preserve"> © 2017. This work is published under https://creativecommons.org/licenses/by-nc-nd/4.0/  (the “License”). Notwithstanding the ProQuest Terms and Conditions, you may use this content in accordance with the terms of the License.</t>
  </si>
  <si>
    <t>Gustavo Toledo Lara</t>
  </si>
  <si>
    <t>2247193474</t>
  </si>
  <si>
    <t>It is offered a series of findings of theoretical order to substantiate the discussion on the qualitative perspective, with particular reference to case studies as a methodological tool in order to these findings can be transferred to the investigative exercise and thus, continue strengthening the validity of this style of research. On the other hand, it is offered criteria to support the design of a case study research in order to consider the next steps without forgetting the very ethics of the researcher. It is concluded that the qualitative, and in this case, the case study research is of validity since it is compatible with a formal scientific research at recognizing the strictness of its procedure.</t>
  </si>
  <si>
    <t>Qualitative research and case study: a theoretical review for discussion</t>
  </si>
  <si>
    <t xml:space="preserve"> Online learning , virtual instructor role , teaching experiences</t>
  </si>
  <si>
    <t xml:space="preserve"> Teaching , Online instruction , Case studies , Thailand</t>
  </si>
  <si>
    <t xml:space="preserve"> 2019-10-03 (Issued) , 2019-10-03 (Submitted) , 2017-07-01 (Created) , 2019-10-03 (Modified)</t>
  </si>
  <si>
    <t>https://search.proquest.com/docview/2384091608?accountid=194833</t>
  </si>
  <si>
    <t xml:space="preserve"> © 2017. Notwithstanding the ProQuest Terms and Conditions, you may use this content in accordance with the associated terms available at  http://www.assumptionjournal.au.edu/index.php/eJIR/about/editorialPolicies#openAccessPolicy  </t>
  </si>
  <si>
    <t xml:space="preserve"> Assumption University
611310</t>
  </si>
  <si>
    <t>Achwarin, Naree;Brahmakasikara, Laura M;Cleesuntorn, Athipat</t>
  </si>
  <si>
    <t>2384091608</t>
  </si>
  <si>
    <t>Delivery of distance education via internet-based technology to make learning interactive and collaborative has become increasingly accepted in education nationwide and worldwide. New technologies provide opportunity and challenge teachers to perform virtual instructor roles. This research study reflected on the virtual instructor roles and online teaching experiences towards eLearning delivery mode. The objective of the study was to explore the virtual instructor roles and online teaching experiences at the program level at the Graduate School of eLearning, Assumption University of Thailand. The virtual instructor roles included three dimensions: pedagogical dimension, managerial dimension, and technological dimension. A qualitative case study method was used in this study which included the instructors’ positive impression towards online teaching experiences. The respondents for the study were 15 faculties members from five online graduate programs at the Graduate School of eLearning, Assumption University of Thailand. The structured questionnaire was used to obtain qualitative data. The content analysis was used to analyze qualitative data. Findings revealed that there were some similarities and differences in reflections, impressions, and online teaching experiences among the faculty members.</t>
  </si>
  <si>
    <t>INVESTIGATING VIRTUAL INSTRUCTOR ROLES AND ONLINE TEACHING EXPERIENCE: A PROGRAM LEVEL CASE STUDY</t>
  </si>
  <si>
    <t xml:space="preserve"> engaging instruction , student engagement , professors , case study , qualitative</t>
  </si>
  <si>
    <t xml:space="preserve"> Learning , Student participation , Case studies , College professors , Teaching methods</t>
  </si>
  <si>
    <t xml:space="preserve"> 126</t>
  </si>
  <si>
    <t xml:space="preserve"> 2017-11-02 (Created) , 2016-08-22 (Submitted) , 2017-11-02 (Issued) , 2017-11-02 (Modified)</t>
  </si>
  <si>
    <t>https://search.proquest.com/docview/2387852617?accountid=194833</t>
  </si>
  <si>
    <t xml:space="preserve"> 126-149</t>
  </si>
  <si>
    <t xml:space="preserve"> 2019-11-02</t>
  </si>
  <si>
    <t xml:space="preserve"> 10.14434/v17i4.22099</t>
  </si>
  <si>
    <t xml:space="preserve"> © 2017. This work is published under https://creativecommons.org/licenses/by/4.0  (the “License”). Notwithstanding the ProQuest Terms and Conditions, you may use this content in accordance with the terms of the License.</t>
  </si>
  <si>
    <t>Arghode, Vishal;Wang, Jia;Lathan, Ann</t>
  </si>
  <si>
    <t>2387852617</t>
  </si>
  <si>
    <t>Instructors use various strategies to improve learning. To explore what instructors perceived as critical aspects of engaging instruction, we conducted a qualitative case study with seven instructors in the United States. Data was collected through individual face-to-face interviews. The conversations were audio-taped and transcribed verbatim. The analyses of the transcriptions were conducted using the constant comparative method. Findings from the study varied. Yet, participants agreed that an engaging instructor must focus on learning; consider various aspects of students’ personal development including their cognitive, social, and emotional development; and take care of different student learning styles, for example, visual, auditory, and kinesthetic. Participants stressed the importance of student engagement. Body language, verbal and non-verbal cues, and eye contact were the main parameters used by the participants to evaluate student engagement. Participants also emphasized the importance of asking questions and assessing instructional effectiveness by evaluating the questions asked by students.</t>
  </si>
  <si>
    <t>Exploring Instructors’ Practices in Student Engagement: A Collective Case Study</t>
  </si>
  <si>
    <t xml:space="preserve"> instructional development , classroom discourse , socialization , intellectual talk , student development , higher education , case study , communication education</t>
  </si>
  <si>
    <t xml:space="preserve"> Classrooms , Case studies , Pedagogy , Socialization , Higher education</t>
  </si>
  <si>
    <t xml:space="preserve"> 63</t>
  </si>
  <si>
    <t xml:space="preserve"> 2017-03-06 (Created) , 2015-12-07 (Submitted) , 2017-03-06 (Issued) , 2017-03-06 (Modified)</t>
  </si>
  <si>
    <t>https://search.proquest.com/docview/2387852778?accountid=194833</t>
  </si>
  <si>
    <t xml:space="preserve"> 63-77</t>
  </si>
  <si>
    <t xml:space="preserve"> 2020-03-06</t>
  </si>
  <si>
    <t xml:space="preserve"> 10.14434/v17i1.20514</t>
  </si>
  <si>
    <t>Parsons, Caroline S</t>
  </si>
  <si>
    <t>2387852778</t>
  </si>
  <si>
    <t>By analyzing the audio-recording and transcription of classroom discourse, this case study focused on the ways in which the instructor used follow-up statements to socialize students into intellectual talk. Four relevant categories of follow-up statements emerged: (a) revoicing, (b) contextualization; (c) parallel elaboration, and (d) assistive elaboration. These follow-up statements elevated students’ ability to articulate their ideas, restated or contextualized their ideas, and guided them to ground their utterances in the course readings and materials. Another conclusion drawn from the findings is that students clearly became enmeshed in the program’s community and were able to demonstrate this membership through their use of intellectual talk in the classroom. Suggestions for future research are provided.</t>
  </si>
  <si>
    <t>Socializing intellectual talk: A case study of instructor follow-up statements in classroom discourse</t>
  </si>
  <si>
    <t xml:space="preserve"> Inclusive Education Management , Inclusive Primary School</t>
  </si>
  <si>
    <t xml:space="preserve"> Schools , Curricula , Education , Case studies</t>
  </si>
  <si>
    <t xml:space="preserve"> 2017-12-17 (Published) , 2020-01-29 (Modified)</t>
  </si>
  <si>
    <t>https://search.proquest.com/docview/2394976109?accountid=194833</t>
  </si>
  <si>
    <t>International Journal of Social Sciences &amp; Educational Studies</t>
  </si>
  <si>
    <t xml:space="preserve"> Erbil</t>
  </si>
  <si>
    <t xml:space="preserve"> 122-131</t>
  </si>
  <si>
    <t>2409-1294</t>
  </si>
  <si>
    <t xml:space="preserve"> 10.23918/ijsses.v4i3p122</t>
  </si>
  <si>
    <t xml:space="preserve"> © 2017. This work is published under https://creativecommons.org/licenses/by-nc/2.0/  (the “License”). Notwithstanding the ProQuest Terms and Conditions, you may use this content in accordance with the terms of the License.</t>
  </si>
  <si>
    <t>Ummah, Umi Safiul;Akhlis, Priya Pambudy</t>
  </si>
  <si>
    <t>2394976109</t>
  </si>
  <si>
    <t>This study aims at describing management covering curriculum, student management, facilities and infrastructure management, personnel management and education, financial management, school relationship management with the community, and special service management. This research employed descriptive qualitative method using case study. This research was conducted at school X in Bandung city and school Y in Sidoarjo city. The data collection was done by conducting observation, interview, and document study. The data were then analyzed based on qualitative data analysis with case study in nature according to Milles and Huberman. The findings showed the curriculum used in both schools were different in terms of curriculum preparation, management of learners, facilities and infrastructure of both schools include learning media and school accessibility is not fully supportive, time management of educators and education-administrator for employee recruitment. Another aspect being described is about finance sources and school tuition, and also the policy related to students with special needs. In short, the results showed both schools applying inclusive values, yet those aspects need improvement.</t>
  </si>
  <si>
    <t>Management of Inclusive Education Institutions (A Case Study of an Inclusive Education Provider’s Primary School in Bandung and Sidoarjo City, Indonesia)</t>
  </si>
  <si>
    <t xml:space="preserve"> Higher education , Ventilation , Relative humidity , Classrooms , Education , Thermal comfort , Indoor environments , Central heating , Case studies , Colleges &amp; universities</t>
  </si>
  <si>
    <t>https://search.proquest.com/docview/1955608071?accountid=194833</t>
  </si>
  <si>
    <t xml:space="preserve"> 71-79</t>
  </si>
  <si>
    <t xml:space="preserve"> 10.18421/TEM61-10</t>
  </si>
  <si>
    <t xml:space="preserve"> Copyright UIKTEN - Association for Information Communication Technology Education and Science Feb 2017</t>
  </si>
  <si>
    <t>Mihlayanlar, E;Öztuna, S;Büyükakin, K</t>
  </si>
  <si>
    <t>1955608071</t>
  </si>
  <si>
    <t>In this study, a higher education institution in Edirne (Trakya University Engineering Faculty) is investigated for indoor thermal comfort conditions of the classrooms (indoor temperature, relative humidity, average radiant temperature, “Satisfaction from thermal environment” (PMV) and “Dissatisfaction from thermal environment” (PPD)). The classrooms in the institution are heated by a central heating system and utilise natural ventilation system. Measurements were taken with the proper devices at the same time of the weekdays during lecture times in winter (heating season) in December. The results obtained from measurements are given in graphics and compared with the values given in ASHRAE 55 and ISO 7730 standards.</t>
  </si>
  <si>
    <t>Investigation of Thermal Comfort Conditions in Higher Education Facilities: A Case Study for Engineering Faculty in Edirne</t>
  </si>
  <si>
    <t xml:space="preserve"> Quality Management System , Risk Management , ISO 9001: 2015</t>
  </si>
  <si>
    <t xml:space="preserve"> Quality management , ISO standards , Case studies</t>
  </si>
  <si>
    <t>https://search.proquest.com/docview/2247193158?accountid=194833</t>
  </si>
  <si>
    <t>Darlis Reynaldo Rodríguez;Liannis Leyva Proenza;Adriana Téllez Carralero;Arturo Marrero Tamayo;Segura, Fernando</t>
  </si>
  <si>
    <t>2247193158</t>
  </si>
  <si>
    <t>The research addresses the study carried out in “Las Tunas” Apiarian Basic Business Unit (UEB) to improve quality management by applying the methodology proposed by the professors of the University of Holguin for the design of the Quality Management System (QMS) by ISO 9001: 2008 which was adapted to ISO 9001:2015. The design of the QMS presents a process-based approach and it is introduced the Risk Management, which is conceived through 8 phases that include: Diagnosis of the activity of Quality Management, Design of the Quality Management System, Documentation, Risk Management, Implementation, Review and Evaluation, Certification. and Monitoring.</t>
  </si>
  <si>
    <t>Design of the Quality Management System by ISO 9001:2015. Case study</t>
  </si>
  <si>
    <t xml:space="preserve"> implementation , Quality Management System , ISO 9001: 2015</t>
  </si>
  <si>
    <t>https://search.proquest.com/docview/2247193325?accountid=194833</t>
  </si>
  <si>
    <t>2247193325</t>
  </si>
  <si>
    <t>The research addresses the study carried out in Las Tunas Basic Apicultural Business Unit to improve quality management through the partial implementation of the Quality Management System by ISO 9001:2015. As a research result, the diagnosed the system through an internal analysis was done, and strengths and weaknesses were identified, as well as an external analysis to identify the threats and opportunities that intervene in its environment, which allowed the preparation of the SWOT matrix and strategies for minimizing weaknesses and take advantages of the opportunities. The documentation was prepared and a diagnosis of risks was done. A Risk Management Plan was developed and implemented.</t>
  </si>
  <si>
    <t>Partial implementation of the Quality Management System by ISO 9001:2015. Case study</t>
  </si>
  <si>
    <t xml:space="preserve"> semiotik , simbolik , hubungan ibu dan anak perempuan , psikoanalisis , abjection , semiotic , symbolic , mother-daughter relationship , psychoanalysis</t>
  </si>
  <si>
    <t xml:space="preserve"> Daughters , Horror films , Ideology , Psychoanalysis , Semiotics , Case studies , Case studies , Semiotics , Akan , Psychoanalysis , Malay , Feminism , Motion pictures , Text analysis , Ideology , Malaysia , Kristeva, Julia (1941- )</t>
  </si>
  <si>
    <t xml:space="preserve"> 2017-10-06 (Submitted) , 2017-11-29 (Issued) , 2017-11-29 (Modified)</t>
  </si>
  <si>
    <t>https://search.proquest.com/docview/2407350952?accountid=194833</t>
  </si>
  <si>
    <t>Nov 2017</t>
  </si>
  <si>
    <t xml:space="preserve"> Nov 2017</t>
  </si>
  <si>
    <t xml:space="preserve"> 2017-11-29</t>
  </si>
  <si>
    <t xml:space="preserve"> 10.17576/gema-2017-1704-18</t>
  </si>
  <si>
    <t xml:space="preserve"> © 2017. Notwithstanding the ProQuest Terms and Conditions, you may use this content in accordance with the associated terms available at http://ejournal.ukm.my/gema/about/editorialPolicies#openAccessPolicy</t>
  </si>
  <si>
    <t>Asaari, Azlina;Aziz, Jamaluddin</t>
  </si>
  <si>
    <t>2407350952</t>
  </si>
  <si>
    <t>Filem seram kontemporari Melayu secara tidak langsung sering memaparkan konflik di antara hubungan ibu dan anak perempuan sebagai (representasi) konflik semiotik dan simbolik. Konflik ini sering terjadi dalam hubungan ibu dan anak perempuan dalam naratif filem seram. Pelbagai kajian telah dibuat berkenaan watak wanita dalam filem seram di Malaysia, namun masih kurang yang menekankan kepada konflik alam semiotik dan simbolik dalam hubungan ibu dan anak perempuan. Justeru, artikel ini akan meneliti konflik semiotik dan simbolik dalam hubungan ibu dan anak perempuan dalam filem seram kontemporari Melayu, Senjakala (2011) arahan Ahmad Idham. Dengan menggunakan teori feminis psikoanalisis terutamanya konsep Abjection yang diketengahkan oleh Julia Kristeva (1982), kaedah analisis tekstual diguna pakai untuk merungkai konflik alam semiotik dan simbolik dalam hubungan ibu dan anak perempuan. Analisis mendapati filem ini cuba membawa lari tanggapan tradisional ideologi patriarki bahawa semua perkara di dalam dunia ini adalah stabil dan boleh diuruskan. Maka dengan adanya konflik semiotik dan simbolik dalam hubungan ibu dan anak perempuan ini, ia memberi ruang kepada wanita untuk berkuasa dan mengganggu-gugat ideologi dominan ini. Konflik semiotik dan simbolik ini membuktikan bahawa ideologi dominan patriarki tidak sestabil seperti yang dikatakan.</t>
  </si>
  <si>
    <t>Konflik Semiotik dan Simbolik dalam Hubungan Ibu dan Anak Perempuan dalam Filem Seram Kontemporari Melayu: Kajian Kes Filem Senjakala (The Conflicts Between the Semiotic and the Symbolic in the Mother-Daughter Relationship in Malay Contemporary Horror Films: A Case Study film Senjakala)</t>
  </si>
  <si>
    <t xml:space="preserve"> water quality , physicochemical characteristics of waters , diurnal variations , anthropogenic pressure , urban hydrology , Poland</t>
  </si>
  <si>
    <t xml:space="preserve"> Conductivity , pH , Mathematical analysis , Diurnal variations , Water discharge , Dissolved oxygen , Rivers , Water temperature , pH , Dissolved oxygen , Electrical resistivity , Rivers , Water temperature , Seasonal variations , Variability , Human influences , Human impact , Water temperature , Case studies , Organic chemistry , Diurnal variations , Human factors , pH effects , Temperature effects , Night , Electrical conductivity , Curvature , Diurnal variations , Seasonal variations</t>
  </si>
  <si>
    <t>https://search.proquest.com/docview/2176862378?accountid=194833</t>
  </si>
  <si>
    <t xml:space="preserve"> 23-38</t>
  </si>
  <si>
    <t xml:space="preserve"> 10.15576/ASP.FC/2018.17.3.23</t>
  </si>
  <si>
    <t xml:space="preserve"> © 2018. This work is published under https://creativecommons.org/licenses/by-nc-nd/4.0/legalcode (the “License”). Notwithstanding the ProQuest Terms and Conditions, you may use this content in accordance with the terms of the License.</t>
  </si>
  <si>
    <t>Bartnik, Adam;Tomalski, Przemysław</t>
  </si>
  <si>
    <t>2176862378</t>
  </si>
  <si>
    <t>The main purpose of the paper was to identify day-and-night variations of the selected physico-chemical water characteristics (discharge, electrical conductivity, temperature, pH and dissolved oxygen) of a small urban river that had been heavily transformed by human activity (Sokołówka river catchment with the area of 7.71 km2). The data came from measurements conducted in the period between 4 October 2011 and 3 October 2012, using the YSI 6920 V2 (multi-parameter probe) and ISCO 2050 (automatic current meter), in 15- and 10-minute intervals, respectively. The research has proven the existence of rhythms of diurnal and seasonal variability to the selected water characteristics. The variability of the hourly values of the tested characteristics in particular days depends to a large extent on the value of the analysed feature itself. The variability coefficients of discharge and conductivity increase with the increase in the values thereof. For dissolved oxygen, pH, and water temperature, the variability coefficients decrease with the increase in the values thereof. In the case of water pH, its conductivity, and temperature, the correlations between the given feature and its variability observed at different times of day are not linear, but they run along loops of varying curvature. The average day-and-night variability of the Sokołówka river’s SEC and pH was significantly changed as a result of human impact. The maximum readings of the conductivity and the pH shifted to the morning hours, with no change to the minimum readings.</t>
  </si>
  <si>
    <t>Diurnal variations of the basic physico-chemical characteristics of a small urban river – the Sokołówka in Łódź – a case study</t>
  </si>
  <si>
    <t xml:space="preserve"> ecological network , ecological corridors , spatial planning , land development</t>
  </si>
  <si>
    <t xml:space="preserve"> Land use , Regional development , Regional planning , Case studies , Land use , Landscape , Land use management , Anthropogenic factors , Continuity (mathematics) , Ecological monitoring , Landscape , Ecological effects</t>
  </si>
  <si>
    <t>https://search.proquest.com/docview/2176862745?accountid=194833</t>
  </si>
  <si>
    <t xml:space="preserve"> 35-44</t>
  </si>
  <si>
    <t xml:space="preserve"> 10.15576/ASP.FC/2018.17.4.35</t>
  </si>
  <si>
    <t>Pawłat-Zawrzykraj, Agata;Podawca, Konrad</t>
  </si>
  <si>
    <t>2176862745</t>
  </si>
  <si>
    <t>The article concerns the maintenance of ecological connectivity of regional importance, as illustrated with the example of the Wieliszew municipality in the vicinity of Warsaw. In the present study, we analysed the landscape structure of the municipality, we determined the existing natural connections, and we assessed their spatial continuity and functioning. The developed ecological network was confronted with the planned functional and spatial structure according to the study of spatial development conditions and directions (local plan), in particular in terms of the spread of anthropogenic barriers. The planned dense built development and new road of regional importance lead to significant fragmentation of the landscape, and thus result in limitation and the decrease in efficiency of the existing ecological connections.</t>
  </si>
  <si>
    <t>MAINTANING NATURAL CONNECTIVITY OF NATIONAL AND REGIONAL IMPORTANCE IN TERMS OF LOCAL LAND-USE PLANNING AND MANAGEMENT – THE CASE STUDY OF WIELISZEW MUNICIPALITY</t>
  </si>
  <si>
    <t xml:space="preserve"> rip-rap revetment , mountain river , filter bed</t>
  </si>
  <si>
    <t xml:space="preserve"> Flood management , Gabions , Flood protection , Weirs , Ramps , Mechanical properties , Rivers , Permeability , Rivers , River engineering , Reinforcement , Retaining walls , Case studies , Organic chemistry , Crushed stone , Exploitation , Hydraulic structures , Soil permeability , River banks , Soil conditions , Failure analysis , Weirs , Embankments , Rivers , River bank protection , Gabions , River banks , Hydraulic structures , River banks</t>
  </si>
  <si>
    <t xml:space="preserve"> 175</t>
  </si>
  <si>
    <t>https://search.proquest.com/docview/2176862208?accountid=194833</t>
  </si>
  <si>
    <t xml:space="preserve"> 175-192</t>
  </si>
  <si>
    <t xml:space="preserve"> 10.15576/ASP.FC/2018.17.1.175</t>
  </si>
  <si>
    <t>Radecki-Pawlik, Artur;Radecki-Pawlik, Bartosz;Podkanowicz, Patryk;Plesiński, Karol</t>
  </si>
  <si>
    <t>2176862208</t>
  </si>
  <si>
    <t>All issues related to the maintenance of mountain rivers engineering structures, especially to river banks reinforcement, are extremely important to river engineering and flood protection works. The selection of appropriate hydraulic structures depends on many factors. When designing such devices, one should take into account, among other things, the type of soil, the hydrodynamic conditions, the atmospheric phenomena and the chemical condition of the water. Examples of hydraulic structures include weirs, gabions, rip-rap, boulder ramps etc. Efficient operation thereof depends on the careful execution of those structures. In case of the rip-rap revetments, there is a number of guidelines specifying the required physical and mechanical characteristics of the crushed stone used. In the present paper we discusses the methods of river bank protection, and we present the selection of rip-rap by defining technical specifications for the size of the crushed stones, the rip-rap, and the filter bed used in this context. In particular, we focus on the quality of the filter material used for the laying of crushed stones. Filtering material is laid directly underneath the rip-rap, and its faulty selection may often lead to failure of river bank reinforcement structures. For this paper we have analysed three rip-rap revetment structures within the town of Nowy Targ. A number of granulometric measurements and rip-rap sloping gradients were carried out at each station. Two stability conditions, and one permeability condition have been tested.</t>
  </si>
  <si>
    <t>RIP-RAP REVETMENT EXPLOITATION AND DESIGNING PROBLEMS: THE CZARNY DUNAJEC RIVER CASE STUDY</t>
  </si>
  <si>
    <t xml:space="preserve"> plant-agricultural interventions , natural environment , indexation of agricultural production space , forest cover (afforestation) , protected areas</t>
  </si>
  <si>
    <t xml:space="preserve"> Afforestation , Environmental assessment , Agricultural land , Agricultural production , Mathematical analysis , Protected areas , Agricultural management , Rural areas , Environmental conditions , Rural environments , Afforestation , Environmental conditions , Dependence , Consolidation , Correlation coefficients , Correlation coefficient , Preservation , Sewage , Land management , Modernization , Case studies , Rural areas , Waste management , Agronomy , Waste management , Land management , Waste management , Municipalities , Agricultural production , Biodiversity , Sewage , Afforestation , Agricultural land , Farmlands , Sewage , Environment , Biodiversity , Biodiversity</t>
  </si>
  <si>
    <t xml:space="preserve"> 205</t>
  </si>
  <si>
    <t>https://search.proquest.com/docview/2176862593?accountid=194833</t>
  </si>
  <si>
    <t xml:space="preserve"> 205-222</t>
  </si>
  <si>
    <t xml:space="preserve"> 10.15576/ASP.FC/2018.17.4.205</t>
  </si>
  <si>
    <t>Dudzińska, Małgorzata;Prus, Barbara</t>
  </si>
  <si>
    <t>2176862593</t>
  </si>
  <si>
    <t>In Poland, land consolidation works are mainly carried out in the southern part of the country. In three administrative regions (voivodships): Lubelskie, Podkarpackie and Malopolskie, in the years 2004–2013, a large number of land consolidation projects were carried out compared to the national average, namely, above 20 thousand hectares in each of the regions. In other three regions (Warmińsko-Mazurskie, Zachodniopomorskie, Kujawsko-Pomorskie) there have been no land consolidation projects, although research shows (Jędrejek et al., 2014) that the need for consolidation works is found in all regions. According to Woch and Głażewski (2014), one of the reasons for this is the difficulty in the implementation of land consolidation projects resulting from the need to preserve the valuable natural qualities of the environment in protected areas. The aim of the article is to analyse and assess the natural potential of individual municipalities, as well as to juxtapose the calculated indices against the area size of the already completed land consolidation works. In the article, we attempt to answer the following questions: Is there a relationship between the natural conditions of the municipalities where the consolidation work on agricultural land was carried out, and the area size of the implemented consolidation projects in the studied area? Is the impact of the natural potential of municipalities positive or negative in relation to the on-going land consolidation projects? What are the environmental conditions of the municipalities in which the consolidation of agricultural land was carried out? The study involved the query of literature on the subject. Analysis and evaluation of natural conditions was made on the basis of research following a spatial-statistical approach. The potential of the natural environment has been analysed in terms of valorisation of the agricultural production space, analysis of the forest cover (afforestation) index, and the index of protected areas. A synthetic assessment of the natural environment potential index was made, and then Pearson’s correlation coefficient was calculated between the calculated environmental potential index, and the area size of the completed consolidation projects. The research area comprised the Lublin region (Lubelskie voividship). Administrative unit of the municipality served as the primary entity under assessment. The units in which land consolidation projects were carried out in the years 2004-2013 were analysed in detail. Research has shown that the potential of the natural environment in the majority of municipalities in the Lublin region has beet determined on the medium level. It has also been shown that there is correlation dependence between the area size of the completed land consolidation projects and the level of the potential of natural conditions. The quality of the natural environment in rural areas is potentially threatened by the intensification of agricultural production, because economic expansion may affect the disappearance of natural habitats and reduce biodiversity. Therefore, preservation of natural potential is antagonistic to simultaneous actions aimed at improving the conditions of agricultural production. On the other hand, the threat to forms of nature protection comes from the lack of modernization of infrastructure in rural areas, including sewage and waste management, which are inseparable activities in the implementation of the land management and agricultural works.</t>
  </si>
  <si>
    <t>THE POTENTIAL OF NATURAL CONDITIONS IN JUXTAPOSITION WITH LAND CONSOLIDATION – CASE STUDY OF LUBELSKIE VOIVODSHIP (LUBLIN REGION)</t>
  </si>
  <si>
    <t xml:space="preserve"> Case study , higher education , work-integrated learning , qualitative research</t>
  </si>
  <si>
    <t xml:space="preserve"> Research , Researchers , Case studies</t>
  </si>
  <si>
    <t xml:space="preserve"> 215</t>
  </si>
  <si>
    <t>https://search.proquest.com/docview/2227914089?accountid=194833</t>
  </si>
  <si>
    <t>International Journal of Work - Integrated Learning</t>
  </si>
  <si>
    <t xml:space="preserve"> Hamilton</t>
  </si>
  <si>
    <t xml:space="preserve"> 215-222</t>
  </si>
  <si>
    <t xml:space="preserve"> © 2018. Notwithstanding the ProQuest Terms and Conditions, you may use this content in accordance with the associated terms available at https://www.ijwil.org/access-and-costs</t>
  </si>
  <si>
    <t>Lucas, Patricia;Fleming, Jenny;Bhosale, Julie</t>
  </si>
  <si>
    <t>2227914089</t>
  </si>
  <si>
    <t>Work-integrated learning (WIL) research is heavily steeped in particular contexts making it highly suited to flexible, multiple perspective methodologies, such as case study. However, case study methodology is often criticized for being too specific, not generalizable and limited in what it can contribute to theory. In addition, there is often confusion between the meaning and application of the terms method and methodology. This paper presents an argument to help guide and support researchers who are considering a case study approach to their WIL research. Two vignettes demonstrate how researchers overcame some of the alleged limitations of case study as a methodology and utilized the benefits to advance the theory and practice of WIL. Case study provides a sound methodology that can reflect the variability of research contexts and enables a flexible approach to address a wide range of research questions that are relevant to the evolving nature of WIL.</t>
  </si>
  <si>
    <t>The utility of case study as a methodology for work-integrated learning research</t>
  </si>
  <si>
    <t xml:space="preserve"> biology science class; embodied cognition , handwriting , keyboard writing</t>
  </si>
  <si>
    <t xml:space="preserve"> Students , Biology , Science education , Keyboards , Case studies , Slovenia</t>
  </si>
  <si>
    <t xml:space="preserve"> 84</t>
  </si>
  <si>
    <t xml:space="preserve"> 2018-02-01 (published)</t>
  </si>
  <si>
    <t>https://search.proquest.com/docview/2343740658?accountid=194833</t>
  </si>
  <si>
    <t xml:space="preserve"> 84-96</t>
  </si>
  <si>
    <t xml:space="preserve"> © 2018. This work is published under https://creativecommons.org/licenses/by-nc/4.0/  (the “License”). Notwithstanding the ProQuest Terms and Conditions, you may use this content in accordance with the terms of the License.</t>
  </si>
  <si>
    <t>Aberšek, M K;Aberšek, B;Flogie, A</t>
  </si>
  <si>
    <t>2343740658</t>
  </si>
  <si>
    <t>In a case study conducted in a biology class in Slovenia, six grade students participated in a biology project Writing Versus Typing in a Biology Class. The final task in this project was to write a chapter for a biology textbook with the title Urtica dioica. The task was performed twice: firstly, the text was written by the hand and secondly it was typed on the computer keyboard. Handwritten and keyboard typed scientific texts, textbook chapters, were compared with the special focus on the lexical, syntactic, and semantic level of the text. The purpose of this research was to find out the effect of replacing handwriting with typing in the process of teaching/learning science subjects, where the understanding of texts is of crucial importance. A closer look at the students’ text products in the typing modality reveals that students, while typing, seem to be cognitively overloaded. One of the consequences of this is a lower level of cognitive achievement in their typed text: students show less knowledge, less terminological accuracy, and, above all, a lesser understanding of the interconnection between the items of information provided.</t>
  </si>
  <si>
    <t>Writing Versus Typing During Science Teaching: Case Study In Slovenia</t>
  </si>
  <si>
    <t xml:space="preserve"> Dramatic Performance , Drama in Secondary School Curriculum , Acting , Stage Plays , Film , Filmmaking , Theater , Drama , Case Study , Qualitative Research</t>
  </si>
  <si>
    <t xml:space="preserve"> Students , Case studies , Thailand , Myanmar (Burma)</t>
  </si>
  <si>
    <t xml:space="preserve"> 293</t>
  </si>
  <si>
    <t xml:space="preserve"> 2018-12-27 (Issued) , 2017-09-08 (Submitted) , 2018-12-27 (Created) , 2018-12-27 (Modified)</t>
  </si>
  <si>
    <t>https://search.proquest.com/docview/2384107092?accountid=194833</t>
  </si>
  <si>
    <t xml:space="preserve"> © 2018. Notwithstanding the ProQuest Terms and Conditions, you may use this content in accordance with the associated terms available at  http://www.assumptionjournal.au.edu/index.php/Scholar/about/editorialPolicies#openAccessPolicy </t>
  </si>
  <si>
    <t>Ceisler, Robert Alan;González González, Orlando Rafael</t>
  </si>
  <si>
    <t>2384107092</t>
  </si>
  <si>
    <t>This is a qualitative case study of how selected middle and high school students at two international schools, one in Thailand and another in Myanmar, took literary texts and transformed them into dramatic performances. From 2010-2015, I directed my students in three stage plays and three films. Ten student performers from those plays and films became participants in this study. I interviewed these students about their experiences. My objective was to explore how each participant had reflected on their own personalities, characteristics, and experiences while developing their performance, whether the students, in retrospect, viewed their ultimate portrayal as being the character or themselves, and what benefits were accrued to each student through engaging in the dramatic performance. The resulting data confirmed that developing the dramatic performances had been a meaningful experience for the students. Indeed they had explored their own personalities and emotions. The participants reported powerful vicarious experiences, emotional catharsis, inward contemplation, self-analysis, and self-realization. Many of the participants had overcome shyness, increased their level of self-confidence, developed close social relationships with their fellow actors, and achieved a deeper understanding of literature. The study includes the background of the research, including an anecdote from the filming of 2012’s Romeo and Juliet which served as the impetus for the study, a review of related literature, an explanation of the study’s methodology, a narrative description of the data along with conclusions drawn from that data, and a discussion and recommendations for further research.</t>
  </si>
  <si>
    <t>Transforming a Literary Work Into a Dramatic Performance: A Qualitative Case Study of the Experiences of Selected International School Students in Thailand and Myanmar</t>
  </si>
  <si>
    <t xml:space="preserve"> Photovoice , authentic learning , online classroom discussions , online learning and teaching , undergraduate education</t>
  </si>
  <si>
    <t xml:space="preserve"> Online instruction , Educational technology , Critical thinking , Distance learning , Case studies</t>
  </si>
  <si>
    <t xml:space="preserve"> 125</t>
  </si>
  <si>
    <t xml:space="preserve"> 2018-06-06 (Created) , 2017-05-18 (Submitted) , 2018-06-06 (Issued) , 2018-06-06 (Modified)</t>
  </si>
  <si>
    <t>https://search.proquest.com/docview/2386096948?accountid=194833</t>
  </si>
  <si>
    <t xml:space="preserve"> 125-138</t>
  </si>
  <si>
    <t xml:space="preserve"> 10.14434/jotlt.v7i1.23596</t>
  </si>
  <si>
    <t xml:space="preserve"> © 2018. Notwithstanding the ProQuest Terms and Conditions, you may use this content in accordance with the associated terms available at https://scholarworks.iu.edu/journals/index.php/jotlt/about</t>
  </si>
  <si>
    <t>Reyes-Foster, Beatriz M;DeNoyelles, Aimee</t>
  </si>
  <si>
    <t>2386096948</t>
  </si>
  <si>
    <t>While online discussions remain popular in college classrooms, mixed results persist about their effectiveness in eliciting authentic learning. This case study explores how students perceive the influence of the Photovoice method on their authentic learning, critical thinking, engagement, and peer interaction in an asynchronous online discussion. Photovoice is a research method combining photography with social action, in which people express their points of view by photographing scenes that highlight certain themes. Students in an online undergraduate course engaged in an online discussion which asked them to connect personal images to the course content. Students reported that this strategy supported authentic learning, critical thinking, engagement, and interaction; in addition, a correlational analysis found that these factors are highly interrelated. This case study proposes recommendations for practitioners interested in using a similar approach.</t>
  </si>
  <si>
    <t>Using the Photovoice Method to Elicit Authentic Learning in Online Discussions</t>
  </si>
  <si>
    <t xml:space="preserve"> plagiarism , corrective feedback , academic writing , action research , CRASP model</t>
  </si>
  <si>
    <t xml:space="preserve"> Plagiarism , Student attitudes , Case studies</t>
  </si>
  <si>
    <t xml:space="preserve"> 58</t>
  </si>
  <si>
    <t xml:space="preserve"> 2018-02-12 (Created) , 2016-07-07 (Submitted) , 2018-02-12 (Issued) , 2018-02-12 (Modified)</t>
  </si>
  <si>
    <t>https://search.proquest.com/docview/2387852658?accountid=194833</t>
  </si>
  <si>
    <t xml:space="preserve"> 58-74</t>
  </si>
  <si>
    <t xml:space="preserve"> 2020-02-12</t>
  </si>
  <si>
    <t xml:space="preserve"> 10.14434/josotl.v18i1.22350</t>
  </si>
  <si>
    <t xml:space="preserve"> © 2018. This work is published under https://creativecommons.org/licenses/by/4.0  (the “License”). Notwithstanding the ProQuest Terms and Conditions, you may use this content in accordance with the terms of the License.</t>
  </si>
  <si>
    <t>MacLennan, Helen</t>
  </si>
  <si>
    <t>2387852658</t>
  </si>
  <si>
    <t>Student plagiarism in higher education is widespread and presents a growing concern for faculty and administrators who are intent on upholding academic integrity. However, a myopic view of plagiarism as a purely ethical issue is misguided. It is not always simply a deliberate attempt to deceive. Through the involvement of students in an introductory MBA course, this case study uses an action research approach to explore student perceptions of the challenges of avoiding plagiarism in academic writing, the appropriateness of plagiarism penalties, and the value of corrective feedback on penalty-free writing assignments. It also offers a practical example of how discipline-based faculty can incorporate plagiarism education into their curriculum.</t>
  </si>
  <si>
    <t>Student Perceptions of Plagiarism Avoidance Competencies: An Action Research Case Study</t>
  </si>
  <si>
    <t xml:space="preserve"> Collaboration , Teams , Instructional design , Interdisciplinary aspects , Case studies</t>
  </si>
  <si>
    <t xml:space="preserve"> 186</t>
  </si>
  <si>
    <t>https://search.proquest.com/docview/2135217588?accountid=194833</t>
  </si>
  <si>
    <t>Contemporary Educational Technology</t>
  </si>
  <si>
    <t>Apr 2018</t>
  </si>
  <si>
    <t xml:space="preserve"> Eskisehir</t>
  </si>
  <si>
    <t xml:space="preserve"> 186-205</t>
  </si>
  <si>
    <t>1309-517X</t>
  </si>
  <si>
    <t xml:space="preserve"> Apr 2018</t>
  </si>
  <si>
    <t xml:space="preserve"> © 2018. Notwithstanding the ProQuest Terms and Conditions, you may use this content in accordance with the associated terms available at http://www.cedtech.net/</t>
  </si>
  <si>
    <t>Tracey, Monica W;Joiner, Michael;Kacin, Sara;Burmeister, Jay</t>
  </si>
  <si>
    <t>2135217588</t>
  </si>
  <si>
    <t>Instructional design focuses on solving problems in a multitude of contexts. As such, designers are investigators, gathering evidence to optimally design solutions to learning problems within the identified context. The challenge described in this case study was the need to create an educational activity to promote interaction and collaboration among an interdisciplinary participant group comprised of physicians, radiobiologists, and radiation physicists. Based on the premise that interdisciplinary medical research collaboration requires a shared understanding of authentic problems from multiple perspectives, this design research case documents the design and implementation of an online case study incorporating collaborative inquiry in interdisciplinary teams with the intended outcome of building or strengthening interdisciplinary communication skills. Contextual factors – including the design team and design process – influencing the design of the activity are documented. Results indicate that using an interactive online case study as the basis for collaborative inquiry in small, interdisciplinary teams followed by a summative, large group discussion resulted in (1) evidence-based treatment decisions based on the data supplied in the case study and (2) participation of all disciplines in team interactions. Outcomes also indicated the building or strengthening of interdisciplinary communication skills and the understanding of the value and contribution of all three fields to radiation oncology treatment resulted in the participation of the online case study.</t>
  </si>
  <si>
    <t>A Collaborative Educational Intervention Integrating Biology and Physics in Radiation Oncology: A Design Research Case Study</t>
  </si>
  <si>
    <t xml:space="preserve"> Corrective feedback , English as a foreign language , Mexico , oral communication , teachers’ attitudes , actitudes de profesores , comunicación oral , inglés como lengua extranjera , México , retroalimentación correctiva</t>
  </si>
  <si>
    <t xml:space="preserve"> Feedback , Achievement tests , Case studies , Pilot projects , Teacher attitudes , Content analysis , Attitudes , Feedback , Second language teachers , English as a second language instruction , Social skills , Qualitative research , Spoken language</t>
  </si>
  <si>
    <t xml:space="preserve"> 107</t>
  </si>
  <si>
    <t>https://search.proquest.com/docview/2184517202?accountid=194833</t>
  </si>
  <si>
    <t>Profile</t>
  </si>
  <si>
    <t>Jan-Jun 2019</t>
  </si>
  <si>
    <t xml:space="preserve"> 107-120</t>
  </si>
  <si>
    <t xml:space="preserve"> Actitudes de los profesores de inglés como lengua extranjera hacia la retroalimentación oral correctiva: un estudio de caso</t>
  </si>
  <si>
    <t>1657-0790</t>
  </si>
  <si>
    <t xml:space="preserve"> Jan-Jun 2019</t>
  </si>
  <si>
    <t xml:space="preserve"> 10.15446/profile.v21n1.69508</t>
  </si>
  <si>
    <t>Lizbeth Gómez Argüelles;Edith Hernández Méndez;Perales Escudero, Moisés D</t>
  </si>
  <si>
    <t>2184517202</t>
  </si>
  <si>
    <t>This paper reports a qualitative case study of college-level English as a foreign language teachers’ attitudes towards oral corrective feedback. Our goal is to characterize such attitudes considering a model which integrates cognitive, affective and conative components as well as different aspects of oral corrective feedback. Six English instructors working in English language teaching at a university in southern Mexico were interviewed. Directed qualitative content analysis shows that (1) participants prefer implicit corrective feedback strategies, and (2) considerations of students’ feelings guide their overall attitudes toward corrective feedback. The participants seem unaware of most corrective feedback strategies and consideration of students’ cognition is absent in the composition of their corrective feedback attitudes. This finding suggests a need for more theory-based corrective feedback training and practice.</t>
  </si>
  <si>
    <t>EFL Teachers’ Attitudes Towards Oral Corrective Feedback: A Case Study</t>
  </si>
  <si>
    <t xml:space="preserve"> English education , literacy , knowledge , primary schools , Swaziland , Eswatini</t>
  </si>
  <si>
    <t xml:space="preserve"> Language , Teaching , Research , Pedagogy , Literacy , Sociocultural theory , Case studies , School dropouts , Social change , Researchers , Teaching , Teachers , Early childhood education , Teachers , Play , Attitudes , Poverty , English , Second language learning , Studies , Preschool education , Elementary education , Content analysis , Children &amp; youth , Learning , Literacy , Grade repetition , Africa , Eswatini , Swaziland , Botswana</t>
  </si>
  <si>
    <t xml:space="preserve"> 2019-01-31 (Received) , 2019-06-05 (Accepted)</t>
  </si>
  <si>
    <t>https://search.proquest.com/docview/2306404209?accountid=194833</t>
  </si>
  <si>
    <t>Reading &amp; Writing</t>
  </si>
  <si>
    <t xml:space="preserve"> Cape Town</t>
  </si>
  <si>
    <t>2079-8245</t>
  </si>
  <si>
    <t xml:space="preserve"> 2019-10-17</t>
  </si>
  <si>
    <t xml:space="preserve"> 10.4102/rw.v10i1.229</t>
  </si>
  <si>
    <t>Dlamini, Patience;Sheik, Ayub</t>
  </si>
  <si>
    <t>2306404209</t>
  </si>
  <si>
    <t>Background: Literacy education in the foundation phase is a global concern. Studies have shown that mastering literacy in the first three years of school ensured academic success and lack of it had negative effects academically, socially and economically. This research study sought to explore teachers’ instructional practices for literacy in English in Grade 1 in the Shiselweni region of Eswatini. Objectives: The objectives of the study were to establish what instructional practices teachers used in their literacy classrooms, why they used those instructional practices, and how they experienced the teaching of literacy in English in Grade 1. Method: A qualitative case study design was followed where three teachers from two urban schools were purposively sampled and participated in semi-structured interviews and classroom observations. Focus group discussions with teachers who had experience teaching literacy in English in Grade 1 in each school were conducted, and document analysis was done. Vygotsky’s sociocultural theory was used as a lens to understand teachers’ instructional practices in literacy. Results: Data were analysed using thematic content analysis. The findings of the study showed that teachers’ instructional practices reflected their lack of pedagogical knowledge for teaching literacy in English in the foundation phase. The study also found that the teachers’ experiences were their rationale for their instructional practices. Conclusion: The study showed that teacher resilience was important for teachers to thrive under trying school conditions; developing a positive attitude towards literacy teaching enabled teachers to develop strategies to improve literacy teaching and learning.</t>
  </si>
  <si>
    <t>xploring teachers’ instructional practices for literacy in English in Grade 1: A case study of two urban primary schools in the Shiselweni region of Eswatini (Swaziland)</t>
  </si>
  <si>
    <t xml:space="preserve"> parent–professional partnerships , children with disabilities , parents , disability , partnerships</t>
  </si>
  <si>
    <t xml:space="preserve"> Parents &amp; parenting , Professional relationships , Collaboration , Families &amp; family life , Sustainable development , Children &amp; youth , Professionals , Caregivers , Disabled people , Disabled children , Early childhood education , Disability , Education , Diaspora , Provinces , Discourses , Disabled children , Childhood , Action groups , Social justice , Parents &amp; parenting , Power , Case studies , Partnerships , Disability , South Africa , Tanzania</t>
  </si>
  <si>
    <t xml:space="preserve"> 2018-12-19 (Received) , 2019-08-24 (Accepted)</t>
  </si>
  <si>
    <t>https://search.proquest.com/docview/2315016349?accountid=194833</t>
  </si>
  <si>
    <t>South African Journal of Childhood Education (SAJCE)</t>
  </si>
  <si>
    <t xml:space="preserve"> Johannesburg</t>
  </si>
  <si>
    <t>2223-7674</t>
  </si>
  <si>
    <t xml:space="preserve"> 2019-10-22</t>
  </si>
  <si>
    <t xml:space="preserve"> 10.4102/sajce.v9i1.729</t>
  </si>
  <si>
    <t xml:space="preserve"> United Nations--UN
928120</t>
  </si>
  <si>
    <t>Philpott, Susan C;Muthukrishna, Nithi</t>
  </si>
  <si>
    <t>2315016349</t>
  </si>
  <si>
    <t>Background: Children with disabilities stand to gain from an array of services and interventions to support their development. However, relationships between parents of children with disabilities and professionals can be fraught, with the potential that professionals undermine the role of parents and overlook their agency. Aim: The aim of this study was to examine the nature of partnerships between parents of children with disabilities and professionals in the Early Childhood Development (ECD) sector, and the influences that shape partnerships within a particular context. Setting: This article documents the experiences of parents of children with disabilities from a national organisation, in respect of their partnerships with professionals. Methods: The research was a qualitative case study of a national organisation of parents of disabled children, the Disabled Children’s Action Group (DICAG), that has engaged in many different partnerships within different provinces of South Africa. Data generation techniques were document analysis and focus group discussion with staff and provincial branch members of the national DICAG office in Cape Town. Results: The findings of the study provide a nuanced and contextually situated understanding of the complexity of parent–professional partnerships in the disability sector. A key issue that emerges is that to recognise and disrupt pervasive dominant discourses and their potential to weaken partnerships, professionals need to critically attune themselves to the situated experiences of those whom they seek to support. Conclusion: The findings suggest that there is a need for a rights-based social justice agenda to underpin parent–professional relationships, to address the power dynamics and pervasive discourses that oppress the parent actors.</t>
  </si>
  <si>
    <t>The practice of partnerships: A case study of the Disabled Children’s Action Group, South Africa</t>
  </si>
  <si>
    <t xml:space="preserve"> Case-based instruction , video , developmental theory</t>
  </si>
  <si>
    <t xml:space="preserve"> Case studies , College students , Video , Critical thinking</t>
  </si>
  <si>
    <t xml:space="preserve"> 2019-11-22 (Created) , 2018-08-10 (Submitted) , 2019-12-20 (Issued) , 2019-12-20 (Modified)</t>
  </si>
  <si>
    <t>https://search.proquest.com/docview/2387783934?accountid=194833</t>
  </si>
  <si>
    <t xml:space="preserve"> 2019-11-22</t>
  </si>
  <si>
    <t xml:space="preserve"> 10.14434/josotl.v19i5.25385</t>
  </si>
  <si>
    <t xml:space="preserve"> © 2019. This work is published under https://creativecommons.org/licenses/by/4.0  (the “License”). Notwithstanding the ProQuest Terms and Conditions, you may use this content in accordance with the terms of the License.</t>
  </si>
  <si>
    <t>Anderson, Bill</t>
  </si>
  <si>
    <t>2387783934</t>
  </si>
  <si>
    <t>This study sought to determine the usefulness of interrupted case studies, utilizing a progressive disclosure of information over time, to increase critical thinking and student learning in the study of foundational theories in the human development field. Apted’s (2013) Up documentary series, consisting of video interviews over a 49-year period, was used as the interrupted study and successfully provided vicarious, but meaningful, opportunities to consistently and authentically apply course content. Participants (N = 23) were students in three sections of a graduate Human Development course where a pre-/post-test format was utilized. The effect was significant as all participant’s posttest score improved an average of 24.3% , F (3, 19) = 3.55, p = .049. Also, coded student work indicated an increase in complex levels of thinking across the 8-week assignment, further validating post-test scores, t (352) = -3.172, p = .002. Evidence from student work further confirmed that an interrupted video case-study, could address limitations typically associated with case-based instruction and, more importantly, provide the critical case-study qualities needed here. Those included, telling a detailed, ambiguous, and real-life story that provided genuine context to connect theory and practice.</t>
  </si>
  <si>
    <t>Teaching Developmental Theory with Interrupted Video Case Studies</t>
  </si>
  <si>
    <t xml:space="preserve"> Information Literacy (IL) , Citation Management Software (CMS) , ProQuest RefWorks , Institutes of Higher Education (IHE)</t>
  </si>
  <si>
    <t xml:space="preserve"> Citation management software , Information literacy , Case studies</t>
  </si>
  <si>
    <t xml:space="preserve"> 2019-06-25 (Created) , 2018-01-31 (Submitted) , 2019-10-24 (Issued) , 2019-10-24 (Modified)</t>
  </si>
  <si>
    <t>https://search.proquest.com/docview/2387851982?accountid=194833</t>
  </si>
  <si>
    <t xml:space="preserve"> 2019-06-25</t>
  </si>
  <si>
    <t xml:space="preserve"> 10.14434/josotl.v19i4.23975</t>
  </si>
  <si>
    <t>Roseler, Katrina;Park, Elizabeth;Coleman, Valerie;Carlson, Brooke;Kendal-Wright, Claire E</t>
  </si>
  <si>
    <t>2387851982</t>
  </si>
  <si>
    <t>An interdisciplinary team of university faculty members collaborated to develop an intervention to address a deficiency in student information literacy skills. The team developed video modules that instruct users how to create, use and maintain a ProQuest RefWorks account; a citation management software (CMS) tool that is compatible with Google Docs word processing. The research team collected YouTube and ProQuest RefWorks analytics as well as pre/post survey data from university students who participated in a pilot using the video modules. Results indicate that the modules impacted student information literacy skills; specifically, in-text citation and referencing. Based on the results, we also describe next steps for this research.</t>
  </si>
  <si>
    <t>A Case Study Using ProQuest RefWorks: An entry point for addressing information literacy.</t>
  </si>
  <si>
    <t xml:space="preserve"> Social studies education , Case studies</t>
  </si>
  <si>
    <t xml:space="preserve"> 384</t>
  </si>
  <si>
    <t>https://search.proquest.com/docview/2393071164?accountid=194833</t>
  </si>
  <si>
    <t xml:space="preserve"> 384-401</t>
  </si>
  <si>
    <t xml:space="preserve"> © 2019. This work is licensed under http://creativecommons.org/licenses/by-nd/4.0/  (the “License”).  Notwithstanding the ProQuest Terms and Conditions, you may use this content in accordance with the terms of the License.</t>
  </si>
  <si>
    <t>Şahin Dündar</t>
  </si>
  <si>
    <t>2393071164</t>
  </si>
  <si>
    <t>Using the theory of planned behaviour (Ajzen, 1985, 1991), this study examined the intentions of preservice teachers regarding use of the case study method in their social studies classes. The participants were 314 preservice teachers (219 elementary school; 95 social studies) and the study was conducted in the spring term of the 2017-2018 academic year at the Faculty of Education of a state university in Turkey. It was found that although there were no significant differences in subjective norm and perceived behavioural control, the attitude and intention scores of the preservice teachers showed significant differences by gender. No significant differences were found between junior and senior year preservice teachers or between preservice elementary school teachers and social studies teachers. Moreover, it was found that the intentions of preservice teachers to use the case study method in their social studies classes were significantly and positively related to attitude, subjective norm and perceived behavioural control.</t>
  </si>
  <si>
    <t>An evaluation of the intentions of preservice teachers to use the case study method in social studies classes</t>
  </si>
  <si>
    <t xml:space="preserve"> buffer zones , peace zones , Lebanon , Syria , Israel</t>
  </si>
  <si>
    <t xml:space="preserve"> Humanitarianism , Case studies</t>
  </si>
  <si>
    <t xml:space="preserve"> 5</t>
  </si>
  <si>
    <t>https://search.proquest.com/docview/2403114994?accountid=194833</t>
  </si>
  <si>
    <t>The Journal for Interdisciplinary Middle Eastern Studies</t>
  </si>
  <si>
    <t>Fall 2019</t>
  </si>
  <si>
    <t xml:space="preserve"> Ariel</t>
  </si>
  <si>
    <t xml:space="preserve"> 5-31</t>
  </si>
  <si>
    <t xml:space="preserve"> Hebrew</t>
  </si>
  <si>
    <t xml:space="preserve"> Hebrew , English</t>
  </si>
  <si>
    <t>2522-347X</t>
  </si>
  <si>
    <t xml:space="preserve"> Fall 2019</t>
  </si>
  <si>
    <t xml:space="preserve"> 10.26351/JIMES/5/1</t>
  </si>
  <si>
    <t xml:space="preserve"> © 2019. Notwithstanding the ProQuest Terms and Conditions, you may use this content in accordance with the associated terms available at https://www.ariel.ac.il/wp/jimes/journal-information/  </t>
  </si>
  <si>
    <t>Naor, Dan;Lewin, Eyal</t>
  </si>
  <si>
    <t>2403114994</t>
  </si>
  <si>
    <t>This article examines the idea of buffer zones as a vehicle for dialogue and coexistence. In particular, it raises an assumption that bottom-up developments, rather than top-down policies, are liable to turn buffer zones into bridges for coexistence between rival parties. We examine two Middle Eastern case studies: The Good Fence policy that Israel practiced in South Lebanon during the 1970s, and the Israeli Good Neighbor Administration that was in effect along the Syrian border from 2016 to 2018. These case studies reveal a peculiar model: the social-humanitarian buffer zone, which was located where combat took place, and evolved through decisions that were made by the official leadership, but were actually dictated by lowerranked social agents. We conclude that a social-humanitarian buffer zone, advancing in a bottom-up direction, has the capacity to reduce regional violence and to weaken hostility.</t>
  </si>
  <si>
    <t>The Bottom-up Evolution of a Social- Humanitarian Security Zone as a Means to Reduce Regional Hostility: Two Case Studies from Warzones in the Middle East</t>
  </si>
  <si>
    <t xml:space="preserve"> classroom , Grade R , in-service teachers , mathematics , teaching , learners</t>
  </si>
  <si>
    <t xml:space="preserve"> Research , Teaching , Learning , Teaching , Classroom observation , Mathematics , Teachers , Researchers , Case studies , Mathematics , Objectives , Caregivers , Understanding , Curricula , Classrooms , Early childhood education , Play , Teachers , Education , Learning , Lesotho</t>
  </si>
  <si>
    <t xml:space="preserve"> 2016-08-08 (Received) , 2020-03-05 (Accepted)</t>
  </si>
  <si>
    <t>https://search.proquest.com/docview/2434684992?accountid=194833</t>
  </si>
  <si>
    <t xml:space="preserve"> 2020-07-23</t>
  </si>
  <si>
    <t xml:space="preserve"> 10.4102/sajce.v10i1.487</t>
  </si>
  <si>
    <t xml:space="preserve"> © 2020. This work is published under https://creativecommons.org/licenses/by/4.0/ (the “License”). Notwithstanding the ProQuest Terms and Conditions, you may use this content in accordance with the terms of the License.</t>
  </si>
  <si>
    <t xml:space="preserve"> United Nations Childrens Fund--UNICEF
813219
923120
928120 , National Association for the Education of Young Children
813920</t>
  </si>
  <si>
    <t>Setoromo, Mamasiphole;Hadebe-Ndlovu, Blanche</t>
  </si>
  <si>
    <t>2434684992</t>
  </si>
  <si>
    <t>Background: Research has indicated that young learners are capable of learning mathematics because they are born with an innate core of mathematics knowledge. Teachers of young learners are, therefore, expected to offer mathematical curriculum that exposes learners to a deep and explicit knowledge of high mathematics. Aim: The study aimed at Grade R in-service teachers’ understanding of teaching mathematics in their classrooms. Setting: The study sampled five in-service Grade R teachers from four districts in Lesotho, while they were enrolled in an in-service programme at a college of Education. Methods: This is a qualitative approach, and a case study design was employed. Data sources included teachers’ interviews, classroom observations and document analysis for instance, the teachers’ files, lesson plans for Grade R curriculum for mathematics and course outline of mathematics offered to in-service teachers during their training in the Lesotho College of Education (LCE). Which focussed on four domains of knowledge, namely, common content knowledge, special content knowledge, knowledge of content and students, and knowledge of content and teaching. Results: The findings revealed that the in-service teachers in the LCE had insufficient understanding of the teaching of mathematics, which in turn had a negative influence on the teaching of mathematics in Grade R classes. Conclusion: Despite the Lesotho government’s commitment to improving the learning of mathematics at the Grade R level. Teachers’ difficulties raise concerns about the effectiveness of their teaching of mathematics.</t>
  </si>
  <si>
    <t>An exploration of in-service teachers’ understanding of teaching mathematics in Grade R classrooms: A case study of Grade R in Lesotho University of KwaZulu-Natal, South Africa</t>
  </si>
  <si>
    <t xml:space="preserve"> South Africa , English as first additional language , professional development programme , foundation phase , oral language , teaching change</t>
  </si>
  <si>
    <t xml:space="preserve"> Teaching , Pedagogy , Literacy , Collaboration , Post-apartheid era , Code switching , Collaboration , Teacher education , Professional development , Spoken language , Teaching , Core curriculum , Learning environment , Teachers , Case studies , Classrooms , Knowledge , Motivation , Phonics , Language teaching methods , Rural areas , Reading , Learning , Education , Literacy , English as a second language--ESL , South Africa</t>
  </si>
  <si>
    <t xml:space="preserve"> 2019-03-27 (Received) , 2020-06-09 (Accepted)</t>
  </si>
  <si>
    <t>https://search.proquest.com/docview/2443792766?accountid=194833</t>
  </si>
  <si>
    <t xml:space="preserve"> 2020-08-27</t>
  </si>
  <si>
    <t xml:space="preserve"> 10.4102/rw.v11i1.236</t>
  </si>
  <si>
    <t>Kimathi, Faith K;Bertram, Carol</t>
  </si>
  <si>
    <t>2443792766</t>
  </si>
  <si>
    <t>Background: Despite South Africa’s huge investment in professional development, there is not a lot of research that shows that teachers change their teaching practices by attending formal interventions. This article focuses on English as First Additional Language (EFAL) and explores how one Grade 2 teacher changed her practice of oral language teaching while enrolled for an Advanced Certificate in Teaching (ACT) programme. The programme was offered to Foundation Phase teachers to improve their teaching knowledge and ultimately change their teaching practices. Objectives: The article explores one teacher’s oral language teaching and use of teacher resources in a township school. The purpose is to understand how her instructional practices changed or did not change during the 18 months while she was enrolled with the ACT programme. Method: Data were collected over 18 months by observing six video-recorded literacy lessons, corroborated with interviews and field notes. These were analysed using principles of teaching EFAL espoused in the programme’s intended curriculum. Results: The two exemplars offered demonstrate a gradual shift in teaching of oral language and use of resources by the end of the programme. The teacher code-switched appropriately most of the time and adequately used various strategies. She created opportunities to develop learners’ oral vocabulary; however, explicit sentence building was absent. Findings further revealed that the teacher’s engagement with many collaborative professional development activities, school support, together with her goal-achieving character, contributed to instructional changes. Conclusion: This study highlights that there are a number of other factors, such as the school context, the teacher’s motivation and other informal learning opportunities that support teacher learning from a formal professional development intervention. It also advocates for more robust studies on how a teacher’s practices change as a result of formal professional development opportunities.</t>
  </si>
  <si>
    <t>Oral language teaching in English as First Additional Language at the Foundation Phase: A case study of changing practice</t>
  </si>
  <si>
    <t>Economics</t>
  </si>
  <si>
    <t xml:space="preserve"> Adaptive capacity , Climate change communication modes , Climate change literacy , Rural coastal communities , Small island developing states , Trinidad</t>
  </si>
  <si>
    <t xml:space="preserve"> Research , Climate change , Climate change , Case studies , Literacy , Households , Verbal communication , Experiential learning , Technology , Households , Knowledge , Empowerment , Rural communities , Climate change , Access to information , Government agencies , Rural areas , Messages , Politics , Greenhouse effect , Verbal communication , Government agencies , Climate change</t>
  </si>
  <si>
    <t>https://search.proquest.com/docview/2105025129?accountid=194833</t>
  </si>
  <si>
    <t>International Journal of Climate Change Strategies and Management</t>
  </si>
  <si>
    <t xml:space="preserve"> 58-75</t>
  </si>
  <si>
    <t>1756-8692</t>
  </si>
  <si>
    <t xml:space="preserve"> 10.1108/IJCCSM-04-2013-0042</t>
  </si>
  <si>
    <t>Mycoo, Michelle</t>
  </si>
  <si>
    <t xml:space="preserve"> Department of Geomatics Engineering and Land Management, the University of the West Indies, Port of Spain, Trinidad and Tobago</t>
  </si>
  <si>
    <t>2105025129</t>
  </si>
  <si>
    <t>Purpose – This study aims to, using Grande Riviere, Trinidad, as a case study, determine levels of climate change knowledge and awareness in the community. Second, it seeks to provide new knowledge on appropriate techniques for developing climate change literacy. Third, it attempts to highlight action needed for messages to be widely communicated and policy implications for government agencies, non-governmental organisations, communication specialists and educators. Design/methodology/approach – A face-to-face questionnaire was administered to all households, focus group meetings were held and a training workshop was conducted. Findings – A key finding is that despite vulnerability to climate change, climate change literacy is low and is influenced by multiple variables such as household income, level of educational attainment, access to technology, governance structures and political commitment to communicating climate change. A major finding is that access to modern communication modes is limited and therefore verbal communication remains the most powerful means of transmitting messages on climate change. Moreover, opportunities exist for the use of participatory and indigenous communication techniques. Practical implications – A major policy conclusion is that a practical blend of traditional and modern technologies, which emphasises verbal communication and promotes innovative participatory communication technologies, including indigenous ones, would be effective in strengthening adaptive capacity. Originality/value – This paper is useful to policymakers, communication specialists, academia and civil society in understanding that there is no universally applicable technology for climate change communication; the type of technology adopted must be tailored to the economic, social and cultural peculiarities of a community.</t>
  </si>
  <si>
    <t>Communicating climate change in rural coastal communities</t>
  </si>
  <si>
    <t xml:space="preserve"> Studies , Case studies , Learning , Heating , Research transfer , Structured interviews , Paper , Businesses , Coexistence , Discretion , Networks , Accounting , Efficiency , Enterprises , Regulation , Research , Discretion , Harmonization , Rules and practice , Competition , Knowledge management , Research , Accounting policies , Management accounting , Agreements , Economics , Heating , Business metrics , Regulation , Principles , Collaboration , Cooperation , Public sector , Thousand Oaks California , Denmark , Aarhus Denmark</t>
  </si>
  <si>
    <t xml:space="preserve"> 9130 Experimental/theoretical , 9550 Public sector</t>
  </si>
  <si>
    <t xml:space="preserve"> 502</t>
  </si>
  <si>
    <t>https://search.proquest.com/docview/1800326337?accountid=194833</t>
  </si>
  <si>
    <t xml:space="preserve"> 502-519</t>
  </si>
  <si>
    <t xml:space="preserve"> 10.1108/IJPSM-03-2016-0049</t>
  </si>
  <si>
    <t xml:space="preserve"> © Emerald Group Publishing Limited							 2016</t>
  </si>
  <si>
    <t>Bukh, Per Nikolaj;Dietrichson, Lars Grubbe</t>
  </si>
  <si>
    <t>1800326337</t>
  </si>
  <si>
    <t>Purpose - The purpose of this paper is threefold: to investigate why and how companies in voluntary networks engage in performance benchmarking; how requirements for a standardised chart of accounts are handled; and what the role of regulatory pressure is. Design/methodology/approach - The paper is based on a longitudinal case study of an established group of six district-heating companies. The data sources are semi-structured interviews, observations and documents. Findings - Both the forthcoming re-regulation of the district-heating sector and aims to improve efficiency were motivating the collaboration among the firms. An interpretation of common accounting rules can be negotiated in a collaborative network. The benchmarking model was embedded in routines internally in firms to facilitate learning and knowledge exchange, but it was also used to legitimise current operations. Research limitations/implications - As the paper is based on a case study of a specific project, the issues discussed in the paper should be further investigated in similar firms being exposed to regulation. Practical implications - Harmonisation of accounting data are of immense importance when benchmarking performance, but discretion in interpretations of data and results must be handled. Co-existence with existing rules and procedures should be allowed. Originality/value - The paper contributes to research understanding the role of collaboration in voluntary networks when benchmarking is implemented.</t>
  </si>
  <si>
    <t>Collaborative benchmarking in the Danish district-heating sector</t>
  </si>
  <si>
    <t xml:space="preserve"> Climate change , Population , Local government , Collaboration , Adaptation , Climate change , Communities , Adaptation , Transformation , Local government , Adaptation , Urban areas , Community development , Climate change , Urban poverty , Climate change , Case studies , Resilience , Low income areas , Partnerships , Buildings , Low income groups , Living conditions , Urban areas , Infrastructure , Politics , Cities , Africa , Asia</t>
  </si>
  <si>
    <t xml:space="preserve"> 654</t>
  </si>
  <si>
    <t xml:space="preserve"> 2014-03-10 (Received) , 2014-08-08 (Revised) , 2016-01-04 (Revised) , 2016-01-06 (Accepted)</t>
  </si>
  <si>
    <t>https://search.proquest.com/docview/1844932112?accountid=194833</t>
  </si>
  <si>
    <t xml:space="preserve"> 654-669</t>
  </si>
  <si>
    <t xml:space="preserve"> 10.1108/IJCCSM-03-2014-0035</t>
  </si>
  <si>
    <t>Archer, Diane</t>
  </si>
  <si>
    <t xml:space="preserve"> Human Settlements Group, International Institute for Environment and Development, London, UK</t>
  </si>
  <si>
    <t>1844932112</t>
  </si>
  <si>
    <t>Purpose This paper aims to explore how the implementation of community-driven approaches to improve the living conditions of the urban poor can also have positive co-benefits for resilience to climate change, by addressing the underlying drivers of physical, social and economic vulnerability. Design/methodology/approach The paper applies a case study approach, drawing from the documented experiences of organised urban poor groups in Asian countries already actively participating in collective settlement upgrading, building networks and financial resources for further action. Findings The findings show that while certain actions might not be taken with climate change adaptation specifically in mind, these development activities also contribute to broader resilience to climate change, by reducing exposure to risk and addressing other drivers of vulnerability. The findings also show that partnerships between low income communities and other urban stakeholders, including local government, and innovative financial mechanisms managed by communities, can lead to scaled-up action to address development and adaptation deficits. This can lead the way for transformation in socio-political systems. Practical implications The approaches applied by organised urban poor groups in Asia show that community-level actions can make a positive contribution to building their resilience to climate change, and with local government support and partnership, it could lead to scaled-up actions, through a bottom-up approach to multi-level governance. Originality/value This paper considers how community-driven actions can build resilience to climate change, and it argues that adaptation and development should be considered together.</t>
  </si>
  <si>
    <t>Building urban climate resilience through community-driven approaches to development</t>
  </si>
  <si>
    <t xml:space="preserve"> Children &amp; youth , Networks , Services , Clinics , Communities , Conflict , Risk , Radio , Schools , Case studies , Communities , Vulnerability , Medicine , Humanitarianism , Conflict , Strategies , Children , Protection , Schools , Threat , Networks , Case studies , Educational programs , Population , Communication , Radios , Collaboration , Convents , Threats , Initiatives , Listening , Colombia</t>
  </si>
  <si>
    <t xml:space="preserve"> 0491 group interactions; refugees , 9181 politics and communication; politics and communication</t>
  </si>
  <si>
    <t xml:space="preserve"> Photographs</t>
  </si>
  <si>
    <t>https://search.proquest.com/docview/1837169896?accountid=194833</t>
  </si>
  <si>
    <t>Forced Migration Review</t>
  </si>
  <si>
    <t xml:space="preserve"> 30-33</t>
  </si>
  <si>
    <t>1460-9819</t>
  </si>
  <si>
    <t xml:space="preserve"> Copyright Refugee Studies Centre, Oxford Department of International Development Oct 2016</t>
  </si>
  <si>
    <t>Lenz, Jessica A</t>
  </si>
  <si>
    <t>1837169896</t>
  </si>
  <si>
    <t>Local communities will continue to find ways to address the risks that confront them with or without humanitarian support but the international community may be able to enhance these solutions. In every crisis people find creative ways to protect themselves. Examples include digging trenches in market places in Sudan for protection from aerial bombings; establishing underground schools and medical clinics in Afghanistan and Syria to continue lifesaving services; using radio in the Central African Republic to convey critical messages for those at risk; and negotiating directly with armed groups in Colombia to prevent the use of children in armed conflict. In Colombia, for example, while humanitarians invest in education programmes to reduce the vulnerability of children who might turn to armed groups, members of the community establish networks or engage in dialogue with armed groups to reduce the threat. Community-based protection is not new. People will continue to find solutions with or without humanitarian support but the international community can enhance these solutions.</t>
  </si>
  <si>
    <t>Rethinking support for communities' self-protection strategies: a case study from Uganda</t>
  </si>
  <si>
    <t xml:space="preserve"> Case studies , Measurement , Pluralism , Public administration , Public sector , New public management , Dissemination , Performance measurement , Generalizability , Reforms , Control theory , Reform , Implementation , Sociology , Pluralism , Management , Public sector , Rites and ceremonies , Performance evaluation , Public administration , Control theory , Reforms , Corruption , Public sector , International organizations , Italy</t>
  </si>
  <si>
    <t>https://search.proquest.com/docview/1854743478?accountid=194833</t>
  </si>
  <si>
    <t xml:space="preserve"> 15-30</t>
  </si>
  <si>
    <t xml:space="preserve"> 10.1108/IJPSM-11-2015-0202</t>
  </si>
  <si>
    <t xml:space="preserve"> Academy of Management Journal
511120 , Organization for Economic Cooperation &amp; Development
928120</t>
  </si>
  <si>
    <t>Barbato, Giovanni;Turri, Matteo</t>
  </si>
  <si>
    <t>1854743478</t>
  </si>
  <si>
    <t>Purpose The purpose of this paper is to investigate, through different interpretative theories, the implementation and operation of performance measurement systems (PMS) considering the factors crucial in influencing the development and the operational difficulties of the PMS in a context such as Italy, which is typically unresponsive to new public management-inspired ideas. Design/methodology/approach A theoretical framework is developed through the use of new institutional sociology and management control theory. The empirical study involves the whole ministerial sector, and explores some strategic documents belonging to the new PMS introduced in Italy in 2009. Findings The research illustrates a widespread dissemination of the reform in ministries. However, it has also shown the ceremonial and superficial implementation of the PMS. In addition, the findings confirm that the operation and the actual development of a PMS is strongly affected by the characteristics of the activity under examination. Research limitations/implications The peculiarity of the Italian context limits the generalizability of the findings to countries with similar public sector management and culture. Further studies may investigate the system through an individual perspective, i.e. exploring the role of individual managers in slowing down the operations of the evaluation systems. Originality/value This paper contributes to the debate on the implementation and operation of administrative reforms in legalistic countries also known as Rechtsstaat countries. The use of multiple theories allows investigating the subject matter by considering its complexity in a holistic way.</t>
  </si>
  <si>
    <t>Understanding public performance measurement through theoretical pluralism</t>
  </si>
  <si>
    <t xml:space="preserve"> fringe , delineation , commuters , literacy , occupational structure , demography</t>
  </si>
  <si>
    <t xml:space="preserve"> Population growth , Agricultural products , Case studies , Commuting , Agricultural economics , Employment , Vegetables , Economic development , Cities , Socioeconomics , Vegetables , Commodities , Economic development , Economics , Cities , Rural areas</t>
  </si>
  <si>
    <t>https://search.proquest.com/docview/2032458552?accountid=194833</t>
  </si>
  <si>
    <t>XVI</t>
  </si>
  <si>
    <t>Forum Geografic</t>
  </si>
  <si>
    <t xml:space="preserve"> Craiova</t>
  </si>
  <si>
    <t xml:space="preserve"> 70-79</t>
  </si>
  <si>
    <t>1583-1523</t>
  </si>
  <si>
    <t xml:space="preserve"> 10.5775/fg.2017.021.i</t>
  </si>
  <si>
    <t xml:space="preserve"> Copyright University of Craiova, Department of Geography Jun 2017</t>
  </si>
  <si>
    <t>Khan, Kazma;Munir, Abdul</t>
  </si>
  <si>
    <t>2032458552</t>
  </si>
  <si>
    <t>Cities are dependent on their surroundings for their existence and growth. Having a rapidly increasing population, a city needs a huge amount of agricultural products for its sustenance. To a considerable extent, it depends on countryside for the supply of vegetables, milk, food-grains, fruits and labour. These commodities are not only brought from immediate surroundings but also from hundreds of miles away. Thus, the city covers a huge area of surroundings for getting their agricultural products. The frequency and intensity of services depends on linkages in terms of distance of a city with its countryside and the available nature of transport and communication. The characteristics and socio-economic development of a fringe differ from that of another. People do their recurring commuting to perform their daily activities and jobs from the margins of a city to its central part, where their offices and institutions are generally located. The villagers also travel daily to cater their socio-economic needs to neighboring towns and cities. Thus, cities work as centres of gravity for socio-economic, cultural and administrative activities which are truly representative of the countryside.</t>
  </si>
  <si>
    <t>Delineation of rural-urban fringe: a case study of Aligarh city</t>
  </si>
  <si>
    <t xml:space="preserve"> concession , public procurement , Macedonia , foreigners , small hydroelectric plants</t>
  </si>
  <si>
    <t xml:space="preserve"> Qualitative research , Public sector private sector relations , Aliens , Compromises , Electric power distribution , Public private partnerships , Case studies , Acquiescence , International law , Aliens , International law , Legal aspects , Equal rights , Qualitative research , Qualitative research , Republic of Macedonia</t>
  </si>
  <si>
    <t xml:space="preserve"> 55</t>
  </si>
  <si>
    <t xml:space="preserve"> 2020-08-02 (Created) , 2020-08-02 (Submitted) , 2017-10-20 (Issued) , 2020-08-02 (Modified)</t>
  </si>
  <si>
    <t>https://search.proquest.com/docview/2441575164?accountid=194833</t>
  </si>
  <si>
    <t>Journal of Liberty and International Affairs</t>
  </si>
  <si>
    <t>Oct 2017</t>
  </si>
  <si>
    <t xml:space="preserve"> Bitola</t>
  </si>
  <si>
    <t xml:space="preserve"> 55-65</t>
  </si>
  <si>
    <t xml:space="preserve"> Oct 2017</t>
  </si>
  <si>
    <t xml:space="preserve"> 2020-08-02</t>
  </si>
  <si>
    <t xml:space="preserve"> © 2017. This work is published under https://creativecommons.org/licenses/by/3.0/  (the “License”). Notwithstanding the ProQuest Terms and Conditions, you may use this content in accordance with the terms of the License.</t>
  </si>
  <si>
    <t>Kocevska, Katerina;Nuhija, Bekim</t>
  </si>
  <si>
    <t>2441575164</t>
  </si>
  <si>
    <t>Concession as a precondition for relatively reserved rights gives the foreigners almost equal rights as domestic citizens of the Republic of Macedonia. Our goal is to address the legal aspects and the procedure of giving the right to a concession. This paper is mainly qualitative research of desk work on International private Law, Law on public procurements, Law on concessions and public-private partnership in the Republic of Macedonia along with a case study on Concession on power plants in the Republic of Macedonia. Renewable energies are the future, which is why law researchers and lawmakers need to contribute to making better laws that adapt to upcoming events in the energy field.</t>
  </si>
  <si>
    <t>CONCESSION AS A PRECONDITION FOR RELATIVELY RESERVED RIGHTS OF THE FOREIGNERS IN THE REPUBLIC OF MACEDONIA: THE CASE OF SMALL HYDROELECTRIC PLANTS</t>
  </si>
  <si>
    <t xml:space="preserve"> Jiu Floodplain , Craiova , urban expansion , sinuosity index , urban geomorphology</t>
  </si>
  <si>
    <t xml:space="preserve"> Regularization , Spatial analysis , Urban sprawl , Case studies , Expansion , Flood management , Urban planning , Drainage canals , Flood protection , Urban planning , Anthropogenic factors , Floodplains , Satellite imagery , Marshlands , Geomorphology , Urban planning , Transformation , Human influences , Marshes , Urban areas , Lakes , Cartography</t>
  </si>
  <si>
    <t xml:space="preserve"> 132</t>
  </si>
  <si>
    <t xml:space="preserve"> 2017-07-03 (Received) , 2017-11-14 (Accepted) , 2017-12-30 (Printed)</t>
  </si>
  <si>
    <t>https://search.proquest.com/docview/2120698717?accountid=194833</t>
  </si>
  <si>
    <t>Dec 2017</t>
  </si>
  <si>
    <t xml:space="preserve"> 132-143</t>
  </si>
  <si>
    <t xml:space="preserve"> Dec 2017</t>
  </si>
  <si>
    <t xml:space="preserve"> 2018-08-03</t>
  </si>
  <si>
    <t xml:space="preserve"> 10.5775/fg.2017.011.d</t>
  </si>
  <si>
    <t xml:space="preserve"> © 2017. This work is licensed under http://creativecommons.org/licenses/by-nc-nd/3.0/deed.en_US  (the “License”).  Notwithstanding the ProQuest Terms and Conditions, you may use this content in accordance with the terms of the License.</t>
  </si>
  <si>
    <t>Alba, Claudia Daniela;Zamfir, Andreea-Gabriela;Sandu Boengiu;Şoşea, Cristina;Mititelu-Ionuș, Oana</t>
  </si>
  <si>
    <t>2120698717</t>
  </si>
  <si>
    <t>The urban expansion of any settlement implies changing natural environment and gradually transforming it into an anthropogenic one to assure the needs of the community. A first step in urban planning is to identify the changes that have been made, and this study reconstructs the anthropogenic changes induced to the Jiu floodplain in the last 150 years, through multi-temporal spatial comparisons, geomorphological characteristics and anthropological and environmental transformation indicators. The processing of historical cartographic materials and current satellite imagery highlights the dynamics of the wetlands and the built-up area in the Jiu floodplain between 1864 and 2017. The urban expansion required flood protection works that were carried out along the canals and lakes resulting from the drainage of the ponds and marshlands. On the course of the Jiu hydro-technical works of straightening, embankment and regularization were achieved, which led to the transformation of the course from a highly meandered one as it was in the second half of the 19th century into a sinuous one in 2017. The study is a useful tool in urban planning, by centralizing the changes in the floodplain, the anthropogenic works carried out and the changes of the Jiu course within the analyzed sector.</t>
  </si>
  <si>
    <t>The impact of the urban expansion on the Jiu floodplain. Case study –Craiova, Romania</t>
  </si>
  <si>
    <t xml:space="preserve"> drought , precipitation , SIAP index , coefficient of correlation , monitoring</t>
  </si>
  <si>
    <t xml:space="preserve"> Drought , Precipitation , Case studies , Rainfall , Annual precipitation , Environmental monitoring , Environmental monitoring , Drought , Statistical analysis , Normality , Precipitation , Correlation analysis , Standardized precipitation index , Drought index , India</t>
  </si>
  <si>
    <t xml:space="preserve"> 2017-04-07 (Received) , 2017-10-04 (Accepted) , 2017-12-30 (Printed)</t>
  </si>
  <si>
    <t>https://search.proquest.com/docview/2120698725?accountid=194833</t>
  </si>
  <si>
    <t xml:space="preserve"> 119-126</t>
  </si>
  <si>
    <t xml:space="preserve"> 10.5775/fg.2017.005.d</t>
  </si>
  <si>
    <t>Adinehvand, Mojtaba;Singh, Bhola Nath</t>
  </si>
  <si>
    <t>2120698725</t>
  </si>
  <si>
    <t>Drought is a climatic phenomenon induced by a deficiency in moisture due to the decrease in precipitation amount over of a region for a given time period. Thus for evaluating drought, long-time data series are necessary. In the present study on the basis of precipitation amounts registered at Jaisalmer station in Rajasthan state India, meteorological drought indices such as the Standard Index of Annual Precipi-tation (SIAP), Standardized Precipitation Index (SPI), Precipi-tation Anomaly Index (RAI) and Deciles Index (DI) have been computed in order to monitor the drought status. Then Kol-mogorov-Smirnova and Shapiro-Wilk tests were applied to examine the normality of raw data. Sequential Mann–Kendall test (SQ-MK test) was applied for determining trends. The results show no statistically significant trend, but there were points of negative mutation in annual precipitation. Drought monitoring, based on the four mentioned indices, indicate SIAP index as the most appropriate for the study area as its coefficient of correlation is close to 1.</t>
  </si>
  <si>
    <t>Monitoring drought status using precipitation factor: a case study of Jaisalmer Meteorological Station in Raja-sthan, India</t>
  </si>
  <si>
    <t xml:space="preserve"> education in the rural areas , school population , principal component analysis , hierarchical ascendant classification , Argeș county</t>
  </si>
  <si>
    <t xml:space="preserve"> Regional development , Case studies , Principal components analysis , Public administration , Villages , Principal components analysis , Rural areas , Regional planning , Principal components analysis , Education , Rural areas , Aging , Regional development , Principal components analysis , Economic analysis , Rural areas , Education , Aging , Population (statistical) , Villages , Romania</t>
  </si>
  <si>
    <t xml:space="preserve"> 144</t>
  </si>
  <si>
    <t xml:space="preserve"> 2017-02-19 (Received) , 2017-05-16 (Accepted) , 2017-12-30 (Printed)</t>
  </si>
  <si>
    <t>https://search.proquest.com/docview/2120701645?accountid=194833</t>
  </si>
  <si>
    <t xml:space="preserve"> 144-151</t>
  </si>
  <si>
    <t xml:space="preserve"> 10.5775/fg.2017.017.d</t>
  </si>
  <si>
    <t>Secăreanu, George;Sîrodoev, Igor</t>
  </si>
  <si>
    <t>2120701645</t>
  </si>
  <si>
    <t>Education is the main pillar of any society, both worldwide and in Romania. The paper analyzes the evolution of the educational system in the rural areas from the county of Argeș during the crisis period and also after the financial crisis. The study has been based on statistical evidence data and also on the data provided by the Ministry of Regional Development, European Funds and Public Administration. The analysis has been applied on 95 communes, which form rural area in the county of Argeș. In addition to the educational variables, the study also took into account social and economic indicators in order to obtain a greater veracity over the analysis. In the methodological approach the article uses the principal components analysis and the hierarchical ascendant classification analysis, taking into consideration the year of 2010 and the year of 2016. The analysis points to the fact that the villages close to Pitesti stands out, as these are more developed. They are followed closely by the category represented by the villages with an aging population, from where the majority of the young workforce has emigrated. Another category is represented by the villages which have their economy based on the primary sector, and the last category is the one containing the villages with a disadvantaged ethnic population.</t>
  </si>
  <si>
    <t>The development of education in the rural areas in the post economic crisis period. Case Study: Argeș county, Romania</t>
  </si>
  <si>
    <t xml:space="preserve"> Politicians , Complaints , Feedback , Public administration , Specific performance , Training , Citizens , Public sector , Delivery systems , Funds , Human capital , Complaints , Grievances , Retrieval , Citizenship , Private sector , Feedback , Approaches , Private sector , Intellectuals , Blame , Human capital , Research methodology , Public administration , Planning , Learning styles , Public services , Citizens , Public administration , Politicians , Public sector , Public services , Credit , Case studies , Listening , Performance management , Necessity , Public services , Public sector , Leverage , Politicians</t>
  </si>
  <si>
    <t xml:space="preserve"> 46</t>
  </si>
  <si>
    <t>https://search.proquest.com/docview/1977181762?accountid=194833</t>
  </si>
  <si>
    <t>31</t>
  </si>
  <si>
    <t xml:space="preserve"> 46-64</t>
  </si>
  <si>
    <t xml:space="preserve"> 10.1108/IJPSM-01-2017-0010</t>
  </si>
  <si>
    <t>Minelli, Alessandro;Ruffini, Renato</t>
  </si>
  <si>
    <t>1977181762</t>
  </si>
  <si>
    <t>Purpose The purpose of this paper is to contribute to the feedback discourse by exploring how public managers and politicians use complaints from citizens to improve the overall and specific performance of public services. The main research questions are: Can citizen complaints analysis be a useful planning tool in the public sector? What can public managers learn from citizen feedback? Design/methodology/approach Applying an empirical approach (Yin, 2005), the multiple case studies treated in the paper aim to clarify a series of decisions (particularly, why feedback is not used to its maximum potential). The overall design includes a defined set of questions, and the research protocol includes data retrieval, collection and analysis. A new cataloging model is proposed to homogenize the spectrum of analysis. This model is intended to create a parallel between two local bodies different in size, mission, and complexity, but which have front office facilities and are in the same territory and have the same potential target population. Findings In total, 698 complaints and 183 corrective or preventive actions were analyzed. Public managers' attention seems to focus on technical or normative issues rather than on aspects of public services. This may be explained by the lack of funds for training, the scarce use of relational and human capital development leverage, and the concomitant necessity to guarantee at least the same level of services as provided in previous years, confirming the "Blame the rich and credit the poor" mantra. Originality/value This paper offers a strategic approach to learning from citizen's feedback that other scholars or practitioners have not yet provided. There are many academic studies on customer feedback as a continuous improvement tool for the private sector, but few for public administration.</t>
  </si>
  <si>
    <t>Citizen feedback as a tool for continuous improvement in local bodies</t>
  </si>
  <si>
    <t xml:space="preserve"> China , youths’ perceptions , college students in Shanghai , middle class , attributes of middle class , economic , social and political changes</t>
  </si>
  <si>
    <t xml:space="preserve"> College students , Middle class , Case studies , Young adults , Case studies , Undergraduate students , Polls &amp; surveys , College students , Socioeconomic factors , Middle class , China</t>
  </si>
  <si>
    <t xml:space="preserve"> 2017-12-01 (Received) , 2018-02-01 (1st Revision) , 2018-05-01 (Accepted)</t>
  </si>
  <si>
    <t>https://search.proquest.com/docview/2363730507?accountid=194833</t>
  </si>
  <si>
    <t>Journal of International Studies</t>
  </si>
  <si>
    <t xml:space="preserve"> Szczein</t>
  </si>
  <si>
    <t>2071-8330</t>
  </si>
  <si>
    <t xml:space="preserve"> 10.14254/2071-8330.2018/11-2/1</t>
  </si>
  <si>
    <t xml:space="preserve"> © 2018. This work is licensed under http://creativecommons.org/licenses/by/3.0/legalcode  (the “License”). Notwithstanding the ProQuest Terms and Conditions, you may use this content in accordance with the terms of the License.</t>
  </si>
  <si>
    <t>Morreale, J C;Shostya, A;Villada, M</t>
  </si>
  <si>
    <t>2363730507</t>
  </si>
  <si>
    <t>One of the hotly debated questions in socio-economic literature is the one pertaining the rise of the middle class in China and its potential influence on political and social structures. This paper is a study of the perceptions of Chinese young adults on the rise of the middle class in China. We address such questions as: How do university students in China define the middle class and perceive its growth? How do they see future economic, political and social changes in China? We conducted the survey case study of 204 Chinese undergraduate students at a major university in Shanghai. Our results show that the students have a strong belief in the rise of the middle class in China. They expect this rise to affect China’s economic structure to a larger extent than the social and political order. We conclude that the surveyed Chinese college students may belong to what is called – “Generation 2”: they are confident, independent minded and determined to display that independence through their consumption of Western products. The results of our survey are compared and contrasted to the findings of the national surveys addressing similar questions.</t>
  </si>
  <si>
    <t>China’s rising middle class: A case study of Shanghai college students</t>
  </si>
  <si>
    <t xml:space="preserve"> Religion , Politics , Cognitive Synchronization</t>
  </si>
  <si>
    <t xml:space="preserve"> Expressionism , Case studies</t>
  </si>
  <si>
    <t xml:space="preserve"> 105</t>
  </si>
  <si>
    <t xml:space="preserve"> 2018-07-18 (Date Created) , 2018-03-04 (Date Submitted) , 2018-07-19 (Date Issued) , 2018-07-19 (Date Modified)</t>
  </si>
  <si>
    <t>https://search.proquest.com/docview/2098189164?accountid=194833</t>
  </si>
  <si>
    <t>Journal of Economics Bibliography</t>
  </si>
  <si>
    <t xml:space="preserve"> 105-106</t>
  </si>
  <si>
    <t xml:space="preserve"> 10.1453/jeb.v5i2.1595</t>
  </si>
  <si>
    <t>2098189164</t>
  </si>
  <si>
    <t>The case study explains the role of cognitive expressionism in Pakistani politics by discussing the example of one of the most popular and persistent political personality of the country.</t>
  </si>
  <si>
    <t>Case study of cognitive expressionism in Pakistani politics: The secret of Mian Muhammad Nawaz Sharif’s wealth</t>
  </si>
  <si>
    <t xml:space="preserve"> dam break , breach , HEC-RAS , Someșul Rece , hydrograph</t>
  </si>
  <si>
    <t xml:space="preserve"> One dimensional models , Unsteady flow , Modelling , Software , Flood mapping , Flow rates , Military , Hydrology , Downstream , Mountains , Floods , Computer simulation , Unsteady flow , Arch dams , Computer programs , Case studies , Floodplains , Dam failure , Mountains , Arch dams , Failure analysis , Dams , Flow velocity , Downstream effects , Maps , Software , Simulation , Hydrology</t>
  </si>
  <si>
    <t xml:space="preserve"> 44</t>
  </si>
  <si>
    <t xml:space="preserve"> 2018-04-05 (Received) , 2018-05-20 (Accepted) , 2018-06-30 (Printed)</t>
  </si>
  <si>
    <t>https://search.proquest.com/docview/2172680551?accountid=194833</t>
  </si>
  <si>
    <t>XVII</t>
  </si>
  <si>
    <t xml:space="preserve"> 44-55</t>
  </si>
  <si>
    <t xml:space="preserve"> 2018-12-09</t>
  </si>
  <si>
    <t xml:space="preserve"> 10.5775/fg.2017.058.i</t>
  </si>
  <si>
    <t xml:space="preserve"> © 2018. This work is licensed under http://creativecommons.org/licenses/by-nc-nd/3.0/deed.en_US  (the “License”).  Notwithstanding the ProQuest Terms and Conditions, you may use this content in accordance with the terms of the License.</t>
  </si>
  <si>
    <t>Sabău, Daniel;Șerban, Gheorghe</t>
  </si>
  <si>
    <t>2172680551</t>
  </si>
  <si>
    <t>This paper presents a preliminary analysis/simulation of the Someşul Rece 1 dam breaking scenario, from the homonym hydrographic basin, located in the north-eastern part of the Apuseni Mountains, at a 0.1 % probability tributary flow rate calculation. The study of the floodplain areas, that occur after the failure of the Someşul Rece 1 dam, was achieved with the help of 1D hydrological modelling. This type of modelling is one of the most complex (Cameron et al., 2006), involving both, the definition of a model with temporal evolution of the dam rupture, and the simulation of a unsteady flow stream in the downstream sector. For the dam analysed area and the downstream sector, several scenarios and modelling of hydrological systems was achieved, with the help of HEC-RAS 5.0.3 software, developed by the Hydrologic Engineering Center (U.S. Army Corps of Engineers). This free software is the most widely used worldwide in the domain, particularly by the official agencies, having a continuous development, given by the involvement of specialists. The software simplifies the problem of hydrodynamic modelling, due to the limitation to a 1D model. Because the flood obviously has a spatial character, GIS software (ESRI ArcGis with the HEC-GeoRAS extension) were used in determining and defining the hydrographic elements (channel, talweg, banks etc.) and, also, in the representation of the results. Maps of the flood-prone areas have been developed, maps which indicated the magnitude of the estimated accidental flood downstream. The results of the simulation were also used to determine the anticipation time.</t>
  </si>
  <si>
    <t>Arch dam failure preliminary analysis using HEC-RAS and HEC-GEO RAS modeling. Case study Someșul Rece 1 reservoir</t>
  </si>
  <si>
    <t xml:space="preserve"> Jiu River , levees , neotectonic movements , sinuosity coefficient , lateral migration</t>
  </si>
  <si>
    <t xml:space="preserve"> Migration , Rivers , Case studies , Outlets , Migration , Rivers , Migration</t>
  </si>
  <si>
    <t xml:space="preserve"> 14</t>
  </si>
  <si>
    <t xml:space="preserve"> 2018-01-10 (Received) , 2018-04-30 (Accepted) , 2018-06-30 (Printed)</t>
  </si>
  <si>
    <t>https://search.proquest.com/docview/2172680597?accountid=194833</t>
  </si>
  <si>
    <t xml:space="preserve"> 14-20</t>
  </si>
  <si>
    <t xml:space="preserve"> 10.5775/fg.2017.031.i</t>
  </si>
  <si>
    <t>Zamfir, Andreea-Gabriela;Alba, Claudia Daniela;Sandu Boengiu</t>
  </si>
  <si>
    <t>2172680597</t>
  </si>
  <si>
    <t>During the last 154 years, the Jiu river course that stretches from its confluence with the Amaradia down to the outlet has undergone serious lateral and length changes. The main purpose of this article is to highlight these changes, to determine their magnitude, and to understand the future evolution of the Jiu course. The results of our analysis showed that from 1864 until 2018, the Jiu river became shorter in the lower section, decreasing with 38.1 km, from 134 km to 95.9 km. The shorten-ing of the course happened gradually. Thus, between 1864 and 1910, the length of the course decreased by 25.6 km, from 134 km to 108.4 km. From 1910 until 1970 there was a shortening of 11.9 km and between 1970 and 2018, the river shortened its course by about 0.6 km. The greatest lateral distance between its historical and present channels showed a maximum of 11.22 km on the outlet.</t>
  </si>
  <si>
    <t>Lateral migration of the Jiu river course between 1864 and 2018. Case study: Craiova – Zăval sector</t>
  </si>
  <si>
    <t xml:space="preserve"> Albania , EU integration , enlargement , reforming power , transformative power , regional cooperation , conditionality</t>
  </si>
  <si>
    <t xml:space="preserve"> Power , Foreign policy , Reforms , Foreign policy , Power , Reforms , International cooperation , Conditionality , Cooperation , Accession , Case studies , Albania</t>
  </si>
  <si>
    <t xml:space="preserve"> 40</t>
  </si>
  <si>
    <t xml:space="preserve"> 2020-08-03 (Created) , 2020-08-03 (Submitted) , 2018-11-12 (Issued) , 2020-08-03 (Modified)</t>
  </si>
  <si>
    <t>https://search.proquest.com/docview/2441571863?accountid=194833</t>
  </si>
  <si>
    <t xml:space="preserve"> 40-53</t>
  </si>
  <si>
    <t xml:space="preserve"> © 2018. This work is published under https://creativecommons.org/licenses/by/3.0/  (the “License”). Notwithstanding the ProQuest Terms and Conditions, you may use this content in accordance with the terms of the License.</t>
  </si>
  <si>
    <t>Beshku, Klodiana;Mullisi, Orjana</t>
  </si>
  <si>
    <t>2441571863</t>
  </si>
  <si>
    <t>This paper tries to further elaborate one of the most important external powers of the European Union: Its “reforming power” which goes in parallel with its ability as “normative actor” in the Western Balkans. Through Albania as a case study, it tries to argue that the process of Albania’s integration to the EU has transformed the country in several directions: by introducing a deep juridical reform and by the full alignment of its foreign policy with CFSP and the “regional cooperation”. In fact, under the auspices of the EU integration, the country is making all the efforts to deliver on one of the most transformative reforms undertaken in the region, that of the justice system. This gives to EU the features of a “reforming power”. The term shows the EU as a driving force which makes countries undertake deep reforms they would not have differently realized, if not under the conditionality for the EU integration.</t>
  </si>
  <si>
    <t>THE EUROPEAN UNION AS A REFORMING POWER IN THE WESTERN BALKANS: THE CASE OF ALBANIA</t>
  </si>
  <si>
    <t xml:space="preserve"> Market economy , economic competition , monopoles , abuse of dominance position</t>
  </si>
  <si>
    <t xml:space="preserve"> Market economies , Competition , Enforcement , Case studies , Stations , Competition , Pharmacies , Insurance , Kosovo</t>
  </si>
  <si>
    <t xml:space="preserve"> 2019-02-01 (Created) , 2018-11-12 (Submitted) , 2019-04-25 (Modified)</t>
  </si>
  <si>
    <t>https://search.proquest.com/docview/2217100369?accountid=194833</t>
  </si>
  <si>
    <t>Acta Universitatis Danubius. Oeconomica</t>
  </si>
  <si>
    <t xml:space="preserve"> Galati</t>
  </si>
  <si>
    <t xml:space="preserve"> French</t>
  </si>
  <si>
    <t xml:space="preserve"> French , English</t>
  </si>
  <si>
    <t>2065-0175</t>
  </si>
  <si>
    <t xml:space="preserve"> 2019-04-25</t>
  </si>
  <si>
    <t xml:space="preserve"> © 2019. This article is published under http://creativecommons.org/licenses/by/4.0/ (the “License”).  Notwithstanding the ProQuest Terms and Conditions, you may use this content in accordance with the terms of the License.</t>
  </si>
  <si>
    <t>Gani Asllani;Statovci, Bedri</t>
  </si>
  <si>
    <t>2217100369</t>
  </si>
  <si>
    <t>This paper investigates development and protection of economic competition in Kosovo focusing on the analysis of the level of competition in the Gjilan region. The paper deals with the legislative aspect of competition, the sensitive sectors (banks, insurance, gas stations and pharmacies) where the competitions is damaged and finally are presented the measures on improvement based on the EU practices. Like other economies in transition, the economy in Kosovo the activity for protection of competition is faced with many challenges. Moreover, these challenges result from the fact that Kosovo was the last country in South-eastern Europe to start implementing the principles of a free market economy after 1999. Through a case study, it is attempted to give a realistic picture of the level of competition development, where competition is undermined, general business knowledge about the functioning and enforcement of the law on competition protection, and concrete measures to be taken in order for competition to function based on the rules of the market economy.</t>
  </si>
  <si>
    <t>Level of Development and Pretection of Economic Competition in Kosovo-Case Study Gjilan Region</t>
  </si>
  <si>
    <t xml:space="preserve"> Human development index , Millennium development goals , Millennium development index , Pakistan</t>
  </si>
  <si>
    <t xml:space="preserve"> Equity indexed annuities , Human Development Index , Life expectancy , Economic reform , Poverty , Life expectancy , Empowerment , Millennium , Human immunodeficiency virus--HIV , Human development , Goals , Case studies , Policy making , Environmental aspects , Acquired immune deficiency syndrome--AIDS , Socioeconomic factors , Hunger , Water , Pakistan</t>
  </si>
  <si>
    <t xml:space="preserve"> 2019-05-01 (Created) , 2018-04-07 (Submitted) , 2019-06-03 (Modified)</t>
  </si>
  <si>
    <t>https://search.proquest.com/docview/2249611221?accountid=194833</t>
  </si>
  <si>
    <t>EuroEconomica</t>
  </si>
  <si>
    <t>1582-8859</t>
  </si>
  <si>
    <t xml:space="preserve"> 2019-06-03</t>
  </si>
  <si>
    <t>Zaman, Khalid</t>
  </si>
  <si>
    <t>2249611221</t>
  </si>
  <si>
    <t>The objective of the study is to extend the United Nation’s Human Development Index (HDI) with Millennium Development Goals (MDGs) -2015 and construct the new extended version of HDI, called Millennium Development Index (MDI), by considering a case study of Pakistan. The actual values of Pakistan’s data set is assessed by the progress towards MDGs and constructed the comprehensive index score, which is based upon 7 quantitative goals as assigned by the United Nations up to 2015. The MDI score for each goal is calculated as follows, i.e., Poverty index value is 0.128, educational index value is 0.421, empowerment index value is 0.458, life expectancy is 0.729, HIV/AIDS value is 0.10, maternal index value is 0.200, and clean water index value is 0.744. The stated index values indicate that Pakistan’s economy weakly perform in 5 out of 7 goals, where the index value is less than the 0.50 threshold, while in the case of life expectancy and clean water access, the index value is more than the threshold values and correspond that the economy is progressing efficiently in both of the dimension factors. The overall MDI value is 0.444, which is less than the threshold value as designated by the United Nation’s HDI and conclude that Pakistan’s economy was low progress to MDGs that need significant economic reforms to combat poverty, hunger, and other socio-economic and environmental factors for sustained growth. The calculated MDI score value is the first initiative to extend the HDI score values with MDGS, which should be consider for food-of-thoughts to the policy makers to rank the economies on the basis of MDI instead of existing HDI values.</t>
  </si>
  <si>
    <t>Extended Version of Human Development Index with Millennium Development Goals: A Case Study of Pakistan</t>
  </si>
  <si>
    <t xml:space="preserve"> corruption , fraud triangle , fraud diamond , fraud pentagon , Indonesia village fund</t>
  </si>
  <si>
    <t xml:space="preserve"> Case studies , Social issues , Prevention , Corruption , Criminology , Prevention , Corruption , Criminology , Funds , Case studies , News , Social psychology , Indonesia</t>
  </si>
  <si>
    <t xml:space="preserve"> 2020-06-25 (Created) , 2020-05-15 (Submitted) , 2020-07-01 (Modified)</t>
  </si>
  <si>
    <t>https://search.proquest.com/docview/2428648926?accountid=194833</t>
  </si>
  <si>
    <t xml:space="preserve"> 2020-07-01</t>
  </si>
  <si>
    <t xml:space="preserve"> © 2020. This article is published under http://creativecommons.org/licenses/by/4.0/ (the “License”).  Notwithstanding the ProQuest Terms and Conditions, you may use this content in accordance with the terms of the License.</t>
  </si>
  <si>
    <t>Srirejeki, Kiky;Faturokhman, Agus</t>
  </si>
  <si>
    <t>2428648926</t>
  </si>
  <si>
    <t>The purpose of this paper is to explore the causes of corruption in Indonesia village fund and to discuss the possible strategy to combat corruption. The research uses explanatory case study approach to get understanding through multiple types of data sources such as interviews, documents, publicly reports and news as well as government reports related to the corruption and village fund. Further, this study uses criminology theories to introduce a corruption prevention model. The results of the study describe various theories related to the causes of corruption from various approaches, such as criminology, psychology and social issues. The corruption prevention model produced in this study is the result of a combination of these theories that are adapted to various techniques that are often found in corruption in village funds. The corruption prevention model is expected to give a practical contribution as one of the references to curb corruption more efficiently.</t>
  </si>
  <si>
    <t>In Search of Corruption Prevention Model: Case Study from Indonesia Village Fund</t>
  </si>
  <si>
    <t>Disaster Management</t>
  </si>
  <si>
    <t xml:space="preserve"> Zimbabwe , Humanitarian logistics , Inventory pre-positioning , Inventory swap , Mean Time Between Disasters (MTBD) , Shelf life</t>
  </si>
  <si>
    <t xml:space="preserve"> Transport , Emergency vehicles , Shelf life , Disasters , Strategy , Organizations , Donations , Disasters , Tradeoffs , Storage life , Outbreaks , Policies , Disasters , Research , Policies , Case studies , Transport , Lead time , Emergency preparedness , Infections , Supplies , Decision making , Disasters , Cost control , Cholera , Cholera , Cholera , Disasters , Public health , Accidents , Water-borne diseases , Shelf life , Case studies , Decisions , Studies , Zimbabwe</t>
  </si>
  <si>
    <t xml:space="preserve"> 115</t>
  </si>
  <si>
    <t>https://search.proquest.com/docview/2084347335?accountid=194833</t>
  </si>
  <si>
    <t>Disaster Prevention and Management</t>
  </si>
  <si>
    <t xml:space="preserve"> 115-131</t>
  </si>
  <si>
    <t>0965-3562</t>
  </si>
  <si>
    <t xml:space="preserve"> 10.1108/DPM-11-2013-0197</t>
  </si>
  <si>
    <t>Tezar Yuliansyah Saputra;Pots, Olaf;de Smidt-Destombes, Karin S;de Leeuw, Sander</t>
  </si>
  <si>
    <t xml:space="preserve"> School of Business and Management, Bandung Institute of Technology, Bandung, IndonesiaANDDepartment of Information, Logistics, and Innovation, VU University Amsterdam, Amsterdam, the Netherlands , Field Support Unit, Department of Logistics, Médecins Sans Frontières, Amsterdam, the Netherlands , Department of Information, Logistics, and Innovation, VU University Amsterdam, Amsterdam, the Netherlands , Department of Information, Logistics, and Innovation, VU University Amsterdam, Amsterdam, the Netherlands</t>
  </si>
  <si>
    <t>2084347335</t>
  </si>
  <si>
    <t>Purpose – The purpose of this paper is to address the impact of Mean Time Between Disasters (MTBD) to inventory pre-positioning strategy of medical supplies prior to a sudden-onset disaster. Design/methodology/approach – The authors developed a trade-off model based on the operations of Médecins Sans Frontières (MSF) and implemented this in a spreadsheet-based platform to show the impact of MTBD on determining the pre-positioning strategy. This spreadsheet model identifies the most cost-efficient scenario out of a set of predefined pre-positioning scenarios. The authors implemented the model using a case study of a cholera outbreak in Zimbabwe. Findings – The authors are able to show the impact of MTBD on determining the pre-positioning strategy. In addition, the authors also capture the trade-off decisions in transport modes and end-of-shelf-life policies. Moreover, from financial perspective, the authors show that an interaction between relief (emergency) and development (regular) programs can be beneficial. Research limitations/implications – The authors have some limitations on data access and availability. Some data (e.g. uncertainty in needs and lead-time) have to be collected for future research and, then, used to refine such decisions. Practical implications – The model can be used as a justification for selecting an inventory pre-positioning strategy based on MTBD. Originality/value – The authors introduce relevant factors in humanitarian organizations practice that have not yet received attention in literature (i.e. MTBD, inventory swap, and trade-off decisions in transport modes and end-of-shelf life policies).</t>
  </si>
  <si>
    <t>The impact of Mean Time Between Disasters on inventory pre-positioning strategy</t>
  </si>
  <si>
    <t xml:space="preserve"> Aftercare , Emergency response , Disasters , Manmade disaster , Sport organizations</t>
  </si>
  <si>
    <t xml:space="preserve"> Organizations , Organizations , Disasters , Content analysis , Bombings , Disaster relief , Recovery , Communities , Recovery , Marathons , Case studies , Disaster relief , Emergency preparedness , Studies , Community support , Disaster relief , Disaster relief , Disasters , Leadership , Case studies , Nonprofit organizations , United States--US , Boston Massachusetts</t>
  </si>
  <si>
    <t xml:space="preserve"> 91</t>
  </si>
  <si>
    <t>https://search.proquest.com/docview/2084340022?accountid=194833</t>
  </si>
  <si>
    <t xml:space="preserve"> 91-103</t>
  </si>
  <si>
    <t xml:space="preserve"> 10.1108/DPM-08-2015-0183</t>
  </si>
  <si>
    <t>Finch, Bryan</t>
  </si>
  <si>
    <t xml:space="preserve"> Sports Management Institute, Spears School of Business, Oklahoma State University, Stillwater, Oklahoma, USA</t>
  </si>
  <si>
    <t>2084340022</t>
  </si>
  <si>
    <t>Purpose – The purpose of this paper is to examine the role played by sport organizations in the community recovery efforts in Boston following the 2013 marathon bombings. Design/methodology/approach – Interview questions were created following initial site visits and content analysis of 40 media reports specifically dealing with social recovery efforts following the attacks. Six semi-structured interviews with professional team and organizational leaders were completed and analyzed to gain insight into the leader’s perspectives of the relief process. Finally, the media reports and interviews were reviewed and specific recovery efforts were classified into tangible, emotional, or informational support categories. Findings – The findings of this case study are specific to the disaster relief efforts in Boston, Massachusetts following the 2013 marathon bombings and therefore cannot be generalized beyond this scope. This paper provided focussed analysis of the reactions of several Boston area sport organizations during the immediate disaster recovery period. The long-term impacts of these efforts require further investigation. Practical implications – The examination of the viewpoints of the sport organization leaders following the disaster may provide insight for other sport organization leaders and civic officials as they prepare for future challenges. Originality/value – This paper provides a detailed examination of several sport organizations responses following the community disaster in Boston. It also provides unique perspectives from the sport organization leaders.</t>
  </si>
  <si>
    <t>Boston sport organizations and community disaster recovery</t>
  </si>
  <si>
    <t xml:space="preserve"> Social support , Christchurch earthquake , Emergency response , Preparedness , Community resilience , Social participation</t>
  </si>
  <si>
    <t xml:space="preserve"> Earthquakes , Disasters , Earthquakes , Disaster studies , Disasters , Earthquakes , Emergency management , Communities , Community , Research , Emergency preparedness , Interviews , Central business districts , Seismic activity , Case studies , Emergency preparedness , Framework , Resilience , Public participation , Social discrimination learning , Disasters , Earthquakes , Disasters , Earthquakes , Accidents , Social interactions , Public participation , Case studies , Disaster management</t>
  </si>
  <si>
    <t>https://search.proquest.com/docview/2084345223?accountid=194833</t>
  </si>
  <si>
    <t xml:space="preserve"> 27-40</t>
  </si>
  <si>
    <t xml:space="preserve"> 10.1108/DPM-02-2015-0043</t>
  </si>
  <si>
    <t>Cretney, Raven Marie</t>
  </si>
  <si>
    <t xml:space="preserve"> RMIT University, Melbourne, Victoria, Australia</t>
  </si>
  <si>
    <t>2084345223</t>
  </si>
  <si>
    <t>Purpose – When the devastating 6.3 magnitude earthquake hit Christchurch, Aotearoa New Zealand on the 22 February 2011 the landscape of the city and its communities were irrevocably changed. The purpose of this paper is to provide case study evidence demonstrating the role of a grassroots organisation in shaping a community defined concept of resilience through self-organised disaster response action. Design/methodology/approach – The case organisation, Project Lyttelton is a community group, located in the suburb of Lyttelton, dedicated to building community and resilience through local projects and action. This case study was conducted through in-depth qualitative interviews with key members of the organisation, as well as key individuals in the broader community. Findings – This research has found that Project Lyttelton played a strong role in providing avenues for citizen participation post disaster. Of particular significance was the role of the timebank in providing an already established network for active participation by citizens in the response and recovery. Other findings outline the importance of pre-disaster community activity for facilitating social support and social learning. Originality/value – This research contributes to the literature by providing case study evidence for the value of a community led and defined framework of resilience. The findings of this work support the need for further integration and support for local community led preparedness and response initiatives and demonstrate the possible value of pre-disaster community preparedness activities. Consequently, this work is of use to academics interested in the role of community following disasters, as well as emergency management practitioners interested in possible pathways for fostering and encouraging locally focused disaster preparedness activities. The findings may also be of interest to community groups working in the sphere of community building and resilience.</t>
  </si>
  <si>
    <t>Local responses to disaster</t>
  </si>
  <si>
    <t xml:space="preserve"> Social capital , Disaster management , Information technology , Community resilience , Developing societies , Disaster resilience , Emergency communications , Informational capital</t>
  </si>
  <si>
    <t xml:space="preserve"> Information technology , Social capital , Organizations , Evacuations &amp; rescues , Disasters , Bonding strength , Technology utilization , Volcanoes , Mitigation , Researchers , Communities , Community , Volcanic eruptions , Emergency preparedness , Eruptions , Interactions , Collective action , Case studies , Emergency preparedness , Resilience , Cooperation , Mitigation , Information technology , Technology , Eruptions , Social networks , Information technology , Volcanoes , Access to information , Disasters , Volcanoes , Trust , Volcanic eruptions , Technology , Volcanoes , Volcanoes , Information technology , Case studies , Disaster management , Indonesia</t>
  </si>
  <si>
    <t xml:space="preserve"> 395</t>
  </si>
  <si>
    <t>https://search.proquest.com/docview/2084345304?accountid=194833</t>
  </si>
  <si>
    <t xml:space="preserve"> 395-411</t>
  </si>
  <si>
    <t xml:space="preserve"> 10.1108/DPM-07-2015-0163</t>
  </si>
  <si>
    <t>Tasic, Justyna;Sulfikar Amir</t>
  </si>
  <si>
    <t xml:space="preserve"> Institute of Catastrophe Risk Management, Interdisciplinary Graduate School,Nanyang Technological University, Singapore , Division of Sociology, School of Humanities and Social Sciences,Nanyang Technological University, Singapore</t>
  </si>
  <si>
    <t>2084345304</t>
  </si>
  <si>
    <t>Purpose – The purpose of this paper is to present a concept of informational capital to explain the interplay between social capital and information technology in community-based disaster management. It aims to discuss the role and formation of informational capital in community disaster resilience. Design/methodology/approach – Based on an exploratory case study focusing on the 2010 eruption of Merapi volcano in Central Java, Indonesia, the paper seeks to analyse the emergence of disaster response fully organized by grassroots groups in Yogyakarta. In advancing the concept of informational capital, this paper analyses how the grassroots groups were able to mobilize resources for disaster mitigation, through which social capital became the foundation of community-based disaster response and recovery. Furthermore, the mobilization of social capital was significantly enhanced by mutual interactions facilitated by the use of information technology. This is evident in the role of Jalin Merapi, a web-based organization formed to respond to the crisis after the volcano eruption. Findings – The concept of informational capital revolves around the ways in which social capital and information act as crucial assets when a disaster strikes. Through informational capital, strong community bonds and ties are transformed into organized information that effectively facilitates collective action to face the emergency crisis. Originality/value – This paper presents a new concept of informational capital and highlights its key role in facilitating disaster management processes and contribution to community disaster resilience.</t>
  </si>
  <si>
    <t>Informational capital and disaster resilience: the case of Jalin Merapi</t>
  </si>
  <si>
    <t xml:space="preserve"> Warning systems , Warning systems , Cyclone damage , Case studies , Cyclones , Villages , Households , Households , Cyclones , Warning systems , Shelters , Cyclones , Cyclones , Shelters , Evacuation , Cyclones , Rivers , Households , Case studies , Villages , Evacuation , Towns , Evacuation , Shelters , Emergency preparedness , Bangladesh</t>
  </si>
  <si>
    <t xml:space="preserve"> 370</t>
  </si>
  <si>
    <t>https://search.proquest.com/docview/2068277185?accountid=194833</t>
  </si>
  <si>
    <t>27</t>
  </si>
  <si>
    <t xml:space="preserve"> 370-379</t>
  </si>
  <si>
    <t xml:space="preserve"> 10.1108/DPM-12-2017-0318</t>
  </si>
  <si>
    <t>Kelman Ilan;Bayes, Ahmed;Esraz-Ul-Zannat Md;Saroar Md Mustafa;Fordham, Maureen;Shamsudduha Mohammad</t>
  </si>
  <si>
    <t xml:space="preserve"> Institute for Global Health and Institute for Risk &amp; Disaster Reduction, University College London, London, UK; University of Agder, Kristiansand, Norway , Institute for Risk &amp; Disaster Reduction and Humanitarian Institute, University College London, London, UK , Department of Urban and Regional Planning (URP), Khulna University of Engineering and Technology, Khulna, Bangladesh , Department of Urban and Regional Planning (URP), Khulna University of Engineering and Technology, Khulna, Bangladesh , Institute for Risk &amp; Disaster Reduction, University College London, London UK; Gender and Disaster Network, University College London, London, UK , Institute for Risk &amp; Disaster Reduction, University College London, London UK</t>
  </si>
  <si>
    <t>2068277185</t>
  </si>
  <si>
    <t>Purpose The purpose of this paper is to connect the theoretical idea of warning systems as social processes with empirical data of people’s perceptions of and actions for warning for cyclones in Bangladesh. Design/methodology/approach A case study approach is used in two villages of Khulna district in southwest Bangladesh: Kalabogi and Kamarkhola. In total, 60 households in each village were surveyed with structured questionnaires regarding how they receive their cyclone warning information as well as their experiences of warnings for Cyclone Sidr in 2007 and Cyclone Aila in 2009. Findings People in the two villages had a high rate of receiving cyclone warnings and accepted them as being credible. They also experienced high impacts from the cyclones. Yet evacuation rates to cyclone shelters were low. They did not believe that significant cyclone damage would affect them and they also highlighted the difficulty of getting to cyclone shelters due to poor roads, leading them to prefer other evacuation options which were implemented if needed. Originality/value Theoretical constructs of warning systems, such as the First Mile and late warning, are rarely examined empirically according to people’s perceptions of warnings. The case study villages have not before been researched with respect to warning systems. The findings provide empirical evidence for long-established principles of warning systems as social processes, usually involving but not relying on technical components.</t>
  </si>
  <si>
    <t>Warning systems as social processes for Bangladesh cyclones</t>
  </si>
  <si>
    <t xml:space="preserve"> Case study , Community-based disaster risk reduction , Pakistan case study , Riverbank erosion</t>
  </si>
  <si>
    <t xml:space="preserve"> Disasters , Democracy , Communication , Workers , Erosion , Disasters , Catalysts , Rivers , Rivers , Rivers , Erosion , Norms , Disasters , Demonstrations &amp; protests , Hierarchies , Flooding , Erosion , Flooding , Homeless people , River banks , Floods , Rivers , River banks , Case studies , Politics , Political power , Land reclamation , Homelessness , Displaced persons , Floods , Governance , Public policy , Dominance hierarchies , Communities , Community , Flooding , Policies , Flooding , Public policy , Case studies , River banks , Low income areas , Public policy , Disasters , Accidents , Politics , Politics , River banks , Emergency preparedness , Accelerated erosion , Pakistan</t>
  </si>
  <si>
    <t xml:space="preserve"> 2018-06-13 (Received) , 2018-06-13 (Revised) , 2018-07-12 (Accepted)</t>
  </si>
  <si>
    <t>https://search.proquest.com/docview/2169287931?accountid=194833</t>
  </si>
  <si>
    <t xml:space="preserve"> 42-49</t>
  </si>
  <si>
    <t xml:space="preserve"> 10.1108/DPM-06-2018-0187</t>
  </si>
  <si>
    <t>Sarwar Bari</t>
  </si>
  <si>
    <t xml:space="preserve"> Department of Management, Pattan Development Organisation, Islamabad, Pakistan</t>
  </si>
  <si>
    <t>2169287931</t>
  </si>
  <si>
    <t>Purpose The purpose of this paper is to highlight the power of protest in quasi-democratic politics and feudal societies; consider deep-rooted impacts of illiteracy, inequality, marginalisation and powerlessness on poor peoples’ behaviour; and analyse how these turn them to believe in fatalism. Design/methodology/approach The paper narrates 12 years of work with isolated and poor communities, which are prone to annual flooding and riverbank erosion. Reflections are based on the years of NGOs’ workers experiences and conclusions. Findings Poor governance stems from deep-rooted multiple inequalities – land/resources, religious knowledge, education, social hierarchies, cultural norms and political power. This leads to fatalism which deters the poor from making the powerful accountable. An outside catalyst is essential to break the ice. Disasters do create opportunities to act against injustices. Research limitations/implications The paper narrates 12 years of work with isolated and poor communities which are prone to annual flooding and riverbank erosion. Practical implications The old community is gone. The Ahmadies constitutionally declared non-Muslims have rebuilt their village. Meanwhile, other families have gone elsewhere. They may have a house of sorts but are landless and have no sustainable income. With spurs, the river may go back and leave their land. Reclaiming their land will be a huge task. Social implications There is a serious need to link civil society based in urban centres with those who live in remote areas, isolated and oppressed, in order to transform a quasi-democracy into a participatory and social democracy. Originality/value When floods hit, erosion accelerates and makes people homeless and landless. Yet, erosion is not considered a disaster. The country lacks public policy to address the issue. This study highlights of the urgent issue of riverbank erosion that could shift policy.</t>
  </si>
  <si>
    <t>Waiting for politics at the mercy of river: case study of an enduring community</t>
  </si>
  <si>
    <t xml:space="preserve"> Climate adaptation , Food security , Organic farming , Climate adaptive farming , Drought adaptive farming , Smart agriculture</t>
  </si>
  <si>
    <t xml:space="preserve"> Livestock , Feeds , Agricultural practices , Water shortages , Pest control , Drought , Seedlings , Crop diseases , Evaporation , Drought , Climate change , Plant diseases , Innovations , Climate change , Evaporation , Farmers , Climate change , Artificial lakes , Seedlings , Organic farming , Dry periods , Pesticides , Knowledge , Fertilizers , Adaptations , Agricultural production , Seedlings , Inland waters , Risk reduction , Households , Case studies , Climate change , Farming , Failure , Drying , Adaptation , Climate change , Adaptive control , Pest control , Environmental risk , Adaptation , Pest control , Adaptation , Risks , Drying , Drought , Risk assessment , Artificial lakes , Evaporation rate , Artificial lakes , Organic farming , Drought , Droughts , Agriculture , Case studies , Artificial lakes , Evaporation , Subsidies , Pest control , Seeds , Global climate , Crops , Innovations , Evaporation , Sustainable agriculture , Harvest , Climatic changes , Emergency preparedness</t>
  </si>
  <si>
    <t xml:space="preserve"> 60</t>
  </si>
  <si>
    <t xml:space="preserve"> 2018-06-29 (Received) , 2018-06-29 (Revised) , 2018-07-12 (Accepted)</t>
  </si>
  <si>
    <t>https://search.proquest.com/docview/2169290221?accountid=194833</t>
  </si>
  <si>
    <t xml:space="preserve"> 60-68</t>
  </si>
  <si>
    <t xml:space="preserve"> 10.1108/DPM-06-2018-0201</t>
  </si>
  <si>
    <t>Rahmawati, Hepi;Anastasia Maylinda Titi Lestari</t>
  </si>
  <si>
    <t xml:space="preserve"> Yakkum Emergency Unit, Sleman, Indonesia , Department of Information and Communication, Yakkum Emergency Unit, Sleman, Indonesia</t>
  </si>
  <si>
    <t>2169290221</t>
  </si>
  <si>
    <t>Purpose With the shifting patterns of rain and dry periods as a result of global climate change, the people of Gunungkidul have to deal with extreme conditions, such as crop failure, ponds and artificial lakes drying up at an alarming rate due to high evaporation. The paper aims to discuss these issues. Design/methodology/approach Participatory disaster and risks assessment and action planning were carried out to identify how communities perceive risks and identify priorities of actions. Farmers agreed to implement climate adaptive farming which combines organic farming, biological pest control and drought-resistant seedlings from local varieties. Findings The processes to adaptation required collective actions, paradigm shift and it also constitutes trial and error processes. Acceptance to innovation is mostly one of the major challenges. Working with “contact” farmers and “advance” farmers is the key to the community organizing strategy for innovation and adaptation. Research limitations/implications This case study is limited to the adaptation program funded by Indonesia Climate Change Trust Fund in four farmer groups in Purwosari Sub-District, GunungKidul district and Yogyakarta province, Indonesia. Practical implications Trainings and direct assistance to climate adaptive farming have benefitted the farmers that they are able to increase the farming production and reduce the risk of crop failure. Social implications The demonstration plot has strengthened farmer groups’ social modalities by working together to shift from traditional into adaptive farming. Originality/value This case study described how farmers have shifted from traditional practice into climate adaptive farming.</t>
  </si>
  <si>
    <t>Tackling everyday risks through climate adaptive organic farming</t>
  </si>
  <si>
    <t xml:space="preserve"> Community , Capacity building , Disaster risk reduction , Earthquake risk mitigation , Resilience approach , Women’s empowerment</t>
  </si>
  <si>
    <t xml:space="preserve"> Earthquakes , Earthquakes , Reduction , Risk management , Housing , Kitchens , Leadership , Bedrooms , Disasters , Earthquake resistance , Identification , Earthquakes , Mitigation , Residential areas , Communities , Environmental risk , Gas cylinders , Vulnerability , Surveying , Local government , Risks , Emergency preparedness , Earthquakes , Schools , Women , Local elections , Case studies , Seismic activity , Emergency preparedness , Risk assessment , Schools , Cylinders , Reduction , Mitigation , Kitchens , Disasters , Earthquakes , Earthquakes , Seismic engineering , Risk reduction , Case studies , Disaster management , Seismic design , Nepal</t>
  </si>
  <si>
    <t xml:space="preserve"> 2018-07-14 (Received) , 2018-07-14 (Revised) , 2018-07-16 (Accepted)</t>
  </si>
  <si>
    <t>https://search.proquest.com/docview/2169290744?accountid=194833</t>
  </si>
  <si>
    <t xml:space="preserve"> 84-92</t>
  </si>
  <si>
    <t xml:space="preserve"> 10.1108/DPM-07-2018-0217</t>
  </si>
  <si>
    <t>Shrestha, Nisha;Surya Narayan Shrestha;Parajuli, Bhubaneswari;Amod Mani Dixit;Upadhyay, Bijay Krishna;Om Kala Khanal;Khadga Sen Oli</t>
  </si>
  <si>
    <t xml:space="preserve"> Department of Monitoring and Evaluation, National Society for Earthquake Technology (NSET), Lalitpur Metropolitan City, Nepal , National Society for Earthquake Technology (NSET), Lalitpur Metropolitan City, Nepal , National Society for Earthquake Technology (NSET), Lalitpur Metropolitan City, Nepal , National Society for Earthquake Technology (NSET), Lalitpur Metropolitan City, Nepal , National Society for Earthquake Technology (NSET), Lalitpur Metropolitan City, Nepal , National Society for Earthquake Technology (NSET), Lalitpur Metropolitan City, Nepal , National Society for Earthquake Technology (NSET), Lalitpur Metropolitan City, Nepal</t>
  </si>
  <si>
    <t>2169290744</t>
  </si>
  <si>
    <t>Purpose Nepal is exposed to frequent earthquakes. There is a felt need for promoting disaster risk reduction action at community level, promoting existing community cohesion for use in disaster preparedness and replication of positive experiences. Involvement of women has been identified as one of the effective ways to motivate and mobilize communities to reduce disaster risks and enhance disaster preparedness. The paper aims to discuss these issues. Design/methodology/approach Frontline program was implemented in the four communities of Chandragiri municipality during 2015 with support from GNDR. Preparing the local risk profile and the action plans to reduce those identified risk was the main approach of the Frontline program. Findings During the Frontline survey, the community identified earthquake as the top threat in the community and non-structural mitigation as one of the priority actions. The members of the women network started advocating for earthquake safe communities and implementing the risk reduction measures. This action has developed understanding of the process, scientifically and systematically, and boosted their confidence with important new technical skills and new leadership roles in their community to mitigate the earthquake risk. Originality/value This case study records the experience of the women’s group in Nepal using their NSM learning in their own houses to reduce vulnerability. They started vulnerability reduction with their own kitchens and bedrooms by fastening their cupboards, frames, freezes, gas cylinders, etc. This led to implementing the mitigation measures in their locality and outside their community. This has been a step toward achieving a safer community through safer houses and schools.</t>
  </si>
  <si>
    <t>Enhancing earthquake resilience of communities: an action by women’s groups in Nepal</t>
  </si>
  <si>
    <t>Conflict Management</t>
  </si>
  <si>
    <t xml:space="preserve"> International organizations , Treaties , Conflict resolution , Mediation , Territorial issues , Commercial fishing , Case studies , United Kingdom--UK , Iceland</t>
  </si>
  <si>
    <t xml:space="preserve"> 9130 Experiment/theoretical treatment , 1210 Politics &amp; political behavior , 9175 Western Europe</t>
  </si>
  <si>
    <t xml:space="preserve"> Tables , Graphs , References</t>
  </si>
  <si>
    <t>https://search.proquest.com/docview/1765134411?accountid=194833</t>
  </si>
  <si>
    <t>Negotiation Journal</t>
  </si>
  <si>
    <t>Jan 2016</t>
  </si>
  <si>
    <t xml:space="preserve"> 63-78</t>
  </si>
  <si>
    <t>0748-4526</t>
  </si>
  <si>
    <t xml:space="preserve"> Jan 2016</t>
  </si>
  <si>
    <t xml:space="preserve"> 10.1111/nejo.12147</t>
  </si>
  <si>
    <t xml:space="preserve"> Copyright Blackwell Publishing Ltd. Jan 2016</t>
  </si>
  <si>
    <t xml:space="preserve"> North Atlantic Treaty Organization--NATO
928120</t>
  </si>
  <si>
    <t>Bakaki, Zorzeta</t>
  </si>
  <si>
    <t>1765134411</t>
  </si>
  <si>
    <t>In this study, I explore the mediation techniques used by an international organization (IO) to settle an international crisis. Specifically, I have focused on the use of formal and informal techniques with a case study of the North Atlantic Treaty Organization's (NATO) mediation during the Cod Wars between Iceland and the United Kingdom. My analysis indicates that a combination of both formal and informal mediation techniques was instrumental in resolving the Cod Wars conflict. Further research would clarify whether this finding can be generalized to other cases of NATO mediation and interventions of third parties in addition to NATO.</t>
  </si>
  <si>
    <t>Deconstructing Mediation: A Case Study of the Cod Wars</t>
  </si>
  <si>
    <t>Chemistry</t>
  </si>
  <si>
    <t xml:space="preserve"> riluzole , amyotrophic lateral sclerosis (ALS) , dexpramipexole , 1,3-benzothiazole (BTZ) , indoles , DrugBank , chronic neurodegenerative disorders</t>
  </si>
  <si>
    <t xml:space="preserve"> Neurodegeneration , Plasma , Anticonvulsants , Hydrogen bonds , Disease , Amyotrophic lateral sclerosis , Amino acids , Amyotrophic lateral sclerosis , Metabolism , Health services , Drugs , Drug development , Heterogeneity , Drug dosages , Analgesics , Proteins , Indole , Case studies , Heterogeneity , FDA approval , Diagnostic agents , Medical treatment , Clinical trials , Human motion , Diagnostic systems , Molecular weight , Medicine , Ischemia , Benzothiazole , Derivatives , France</t>
  </si>
  <si>
    <t xml:space="preserve"> 3320</t>
  </si>
  <si>
    <t xml:space="preserve"> 2020-06-28 (Received) , 2020-07-21 (Revised) , 2020-07-21 (Accepted) , 2020-07-22 (Published)</t>
  </si>
  <si>
    <t>https://search.proquest.com/docview/2427391601?accountid=194833</t>
  </si>
  <si>
    <t>Molecules</t>
  </si>
  <si>
    <t xml:space="preserve"> 10.3390/molecules25153320</t>
  </si>
  <si>
    <t xml:space="preserve"> Food &amp; Drug Administration--FDA
922190</t>
  </si>
  <si>
    <t>Mignani, Serge;Majoral, Jean-Pierre;Desaphy, Jean-François;Lentini, Giovanni</t>
  </si>
  <si>
    <t>2427391601</t>
  </si>
  <si>
    <t>The 1,3-benzothiazole (BTZ) ring may offer a valid option for scaffold-hopping from indole derivatives. Several BTZs have clinically relevant roles, mainly as CNS medicines and diagnostic agents, with riluzole being one of the most famous examples. Riluzole is currently the only approved drug to treat amyotrophic lateral sclerosis (ALS) but its efficacy is marginal. Several clinical studies have demonstrated only limited improvements in survival, without benefits to motor function in patients with ALS. Despite significant clinical trial efforts to understand the genetic, epigenetic, and molecular pathways linked to ALS pathophysiology, therapeutic translation has remained disappointingly slow, probably due to the complexity and the heterogeneity of this disease. Many other drugs to tackle ALS have been tested for 20 years without any success. Dexpramipexole is a BTZ structural analog of riluzole and was a great hope for the treatment of ALS. In this review, as an interesting case study in the development of a new medicine to treat ALS, we present the strategy of the development of dexpramipexole, which was one of the most promising drugs against ALS.</t>
  </si>
  <si>
    <t>From Riluzole to Dexpramipexole via Substituted-Benzothiazole Derivatives for Amyotrophic Lateral Sclerosis Disease Treatment: Case Studies</t>
  </si>
  <si>
    <t>Business Management</t>
  </si>
  <si>
    <t xml:space="preserve"> Students , Lean manufacturing , Case studies , Higher education , Research , Schools , Mission statements , Presidents , Distance learning , Success factors , Funding , Leadership</t>
  </si>
  <si>
    <t xml:space="preserve"> 934</t>
  </si>
  <si>
    <t>https://search.proquest.com/docview/1718490806?accountid=194833</t>
  </si>
  <si>
    <t>The International Journal of Quality &amp; Reliability Management</t>
  </si>
  <si>
    <t>0265-671X</t>
  </si>
  <si>
    <t xml:space="preserve"> 10.1108/IJQRM-08-2014-0125</t>
  </si>
  <si>
    <t>Waterbury, Theresa</t>
  </si>
  <si>
    <t>1718490806</t>
  </si>
  <si>
    <t>  Purpose - The purpose of this paper is to capture challenges faced and lessons learned when implementing Lean in higher education. Design/methodology/approach - During 2010-2014, faculty, staff, and administration from three community colleges and four four-year universities attended Educational Lean workshops. Semi-structured interviews were conducted with the administrators who originally sought the training opportunity or their designee who coordinated Lean events. Findings - The paper provides insights from seven colleges and universities who have experience with implementing Lean in higher education. Organizational and personal elements are identified and discussed along with seven critical reflection questions to consider before implementing Lean. Research limitations/implications - Further research is needed to understand the role of the senior leadership team when implementing Lean as a continuous improvement strategy. This research provides some insight, but is limited to the factors identified by the seven institutions. Practical implications - The findings of this study can be used to assist higher education institutions considering a Lean initiative. Critical reflection questions include: Who will oversee the Lean initiative? How will human and financial resources be allocated? When and how will professional development opportunities be offered for senior leaders, facilitators, and employees? How will facilitators continue to develop their skills? How will projects be selected? How will Lean thinking be introduced into academic departments? Originality/value - This provides original research in the area of implementing Lean in higher education and its concurrent challenges.</t>
  </si>
  <si>
    <t>Learning from the pioneers: A multiple-case analysis of implementing Lean in higher education</t>
  </si>
  <si>
    <t xml:space="preserve"> Six Sigma , Lean manufacturing , Case studies , Education , Research , Customer satisfaction , Defects , Methods , Quality management</t>
  </si>
  <si>
    <t xml:space="preserve"> 951</t>
  </si>
  <si>
    <t>https://search.proquest.com/docview/1718491072?accountid=194833</t>
  </si>
  <si>
    <t xml:space="preserve"> 10.1108/IJQRM-09-2014-0141</t>
  </si>
  <si>
    <t>Svensson, Carsten;Antony, Jiju;Ba-Essa, Mohamed;Bakhsh, Majed;Albliwi, Saja</t>
  </si>
  <si>
    <t>1718491072</t>
  </si>
  <si>
    <t>  Purpose - The purpose of this paper is to contribute to the body of Lean Six Sigma (LSS) knowledge within the field of higher education institutions. The paper will review the initial phase of an implementation and highlight future challenges of applying the LSS method in a complex transactional environment. Design/methodology/approach - The observations presented in this paper originate from rolling out a large LSS implementation at a recently established university. The paper is supported with secondary data from literature. Findings - The implementation of LSS methodology at King Abdullah University of Science and Technology has resulted in improvements in business processes and efficiency. This has been achieved through project execution and training programs. Approximately 350 staff members have completed awareness training, 50 yellow belts and 150 green belts have been trained, and the first round of seven black belts have completed training of which two have completed certification. Research limitations/implications - This paper is based on an empirical study of a single instance and the authors' experiences as practitioners. Originality/value - This paper is the first description of what is believed to be one of the largest implementations of LSS in higher education.</t>
  </si>
  <si>
    <t>A Lean Six Sigma program in higher education</t>
  </si>
  <si>
    <t xml:space="preserve"> Supply chains , Manufacturing , Case studies , Advantages , Automotive parts industry , Success , Retail stores , Inventory , Trends , Personal computers , Order quantity , Distribution , India</t>
  </si>
  <si>
    <t xml:space="preserve"> 9130 Experimental/theoretical , 8680 Transportation equipment industry , 9179 Asia &amp; the Pacific , 7400 Distribution</t>
  </si>
  <si>
    <t xml:space="preserve"> 87</t>
  </si>
  <si>
    <t>https://search.proquest.com/docview/1786465063?accountid=194833</t>
  </si>
  <si>
    <t>Parikalpana: K I I T Journal of Management</t>
  </si>
  <si>
    <t>Jan-Jun 2016</t>
  </si>
  <si>
    <t xml:space="preserve"> Bhubaneswar</t>
  </si>
  <si>
    <t xml:space="preserve"> 87-97</t>
  </si>
  <si>
    <t>0974-2808</t>
  </si>
  <si>
    <t xml:space="preserve"> Jan-Jun 2016</t>
  </si>
  <si>
    <t xml:space="preserve"> Copyright KIIT School of Management, KIIT University Jan-Jun 2016</t>
  </si>
  <si>
    <t>Singh, Biswaroop;Ratha, Purna Chandra</t>
  </si>
  <si>
    <t>1786465063</t>
  </si>
  <si>
    <t>  Innovation in distribution strategy is the key to sustain in today's competitive market place. This is applicable for diverse sectors like PC manufacturers, retail chain, furniture industry, book sellers etc. Even the auto component makers are now changing their traditional push-type of distribution strategy especially in the replacement or aftermarket. The case is about an established company dealing in automotive filters which used the principle of pull-replenishment advocated in Theory of Constraints to increase its market share in the aftermarket segments. The company used a focusing process to identify the constraint and restructure the organization around it. In the last few years after adopting the new strategy, the company has experienced higher inventory turns, better market reach and remarkable increase in ROI by changing its distribution strategy from a push strategy to that of a push-pull strategy.</t>
  </si>
  <si>
    <t>Innovation in Distribution Strategy to Sustain in Competitive Market: A Case Study of Auto Parts Industry</t>
  </si>
  <si>
    <t xml:space="preserve"> Purchasing , Innovations , Case studies , Retailing industry , Dairy products , Packaging , Influence , Variables , Quality , Fast moving consumer goods , Package design , Consumer behavior , India</t>
  </si>
  <si>
    <t xml:space="preserve"> 9130 Experimental/theoretical , 7100 Market research , 9179 Asia &amp; the Pacific , 8390 Retailing industry</t>
  </si>
  <si>
    <t>https://search.proquest.com/docview/1786465353?accountid=194833</t>
  </si>
  <si>
    <t xml:space="preserve"> 63-69</t>
  </si>
  <si>
    <t>Ghosh, Bidyut</t>
  </si>
  <si>
    <t>1786465353</t>
  </si>
  <si>
    <t>  Packaging communicates brand personality through many elements, including a combination of brand logo, colours, fonts, package materials, pictorials, product descriptions, shapes. The focus of colour as a stimulus is related to its ability to aid companies who are looking for ways to improve their sales. While some colours have the ability to make goods stand out from their competitors among the clutter of the goods and promotional material at the point of purchase, other colours do not have this effect. The present study is based on primary data collected through the structured questionnaire from the respondents of Howrah, Hooghly and Burdwan of the state of West Bengal. The main theoretical framework of this study focuses on the finding of relationship between consumer's decision about buying the dairy products and different elements of packaging such as packaging colour, background image.</t>
  </si>
  <si>
    <t>Impact of Packaging on Consumers' Buying Behaviour: A Case Study of Mother Dairy, Kolkata</t>
  </si>
  <si>
    <t xml:space="preserve"> Logos , Market research , Co-branding , Audiences , Market segments , Information technology , Market positioning , Communication , Stockholders , Quality , Case studies , Romania</t>
  </si>
  <si>
    <t xml:space="preserve"> References , Graphs</t>
  </si>
  <si>
    <t>https://search.proquest.com/docview/1833103755?accountid=194833</t>
  </si>
  <si>
    <t>Bulletin of the Transilvania University of Brasov. Economic Sciences. Series V</t>
  </si>
  <si>
    <t xml:space="preserve"> Brasov</t>
  </si>
  <si>
    <t xml:space="preserve"> 9-22</t>
  </si>
  <si>
    <t>2065-2194</t>
  </si>
  <si>
    <t xml:space="preserve"> Copyright Transilvania University of Brasov 2016</t>
  </si>
  <si>
    <t xml:space="preserve"> Indra Group
237210</t>
  </si>
  <si>
    <t>Gomoescu, Monica</t>
  </si>
  <si>
    <t>1833103755</t>
  </si>
  <si>
    <t>  This article intends to present the design and implementation stages of a rebranding campaign that took place in the Electrica Soluziona SA company. The rebranding targets a company that provides consultancy services and software solutions and that underwent a change of its main shareholders structure, as it was taken over by Indra Group. After being taken over by Indra, Electrica Soluziona has considerably enlarged its product portfolio and the market segments targeted. Thus, it was mandatory to define a complex rebranding campaign. The rebranding process was not determined only by the broadening of activity, but also by the change of visual identity elements, along with the desire of repositioning.</t>
  </si>
  <si>
    <t>The rebranding of Electrica Soluziona SA - a case study</t>
  </si>
  <si>
    <t xml:space="preserve"> Case studies , Research &amp; development--R&amp;D , Plastics , Customer services , ISO standards , Employees , Teamwork , Limited liability companies , Customer satisfaction , Polymethyl methacrylate , Quality management , Romania</t>
  </si>
  <si>
    <t>https://search.proquest.com/docview/1833103930?accountid=194833</t>
  </si>
  <si>
    <t xml:space="preserve"> 129-138</t>
  </si>
  <si>
    <t xml:space="preserve"> Redplast Co
327212</t>
  </si>
  <si>
    <t>Madar, Anca</t>
  </si>
  <si>
    <t>1833103930</t>
  </si>
  <si>
    <t>  Quality of products / services is key to organizational success. For this quality to be appreciated by customers, the organization must implement a number of quality strategies. These include the organization staff' development strategy. The staff has an important role in achieving product and services quality, but also in improving the quality of all organization's activities. This paper presents a plan for staff training to SC REDPLAST S.R.L.Brasov as a strategy within the quality management system.</t>
  </si>
  <si>
    <t>Continuous improvement of product and service quality by implementing staff development strategy. Case study S.C. Redplast S.R.L.</t>
  </si>
  <si>
    <t xml:space="preserve"> Case studies , Quality control , Carbon , Engines , Oceans , Shipping industry , Quality management , Denmark</t>
  </si>
  <si>
    <t>https://search.proquest.com/docview/1833104045?accountid=194833</t>
  </si>
  <si>
    <t xml:space="preserve"> 139-148</t>
  </si>
  <si>
    <t xml:space="preserve"> A P Moller-Maersk Group
551112</t>
  </si>
  <si>
    <t>Madar, Anca;Neacsu, Nicoleta Andreea</t>
  </si>
  <si>
    <t>1833104045</t>
  </si>
  <si>
    <t>  Quality assurance has become very important to the majority of production or service companies with international activity. Maritime transport companies were also required to take measures to implement a quality management system. Because of navigation accidents that had a significant impact on shipping, there was designed a ship safety management code. To put into practice the quality management system, each company adopts specific quality strategies according to their activity.</t>
  </si>
  <si>
    <t>Quality management in shipping. Case study: Maersk Line Denmark</t>
  </si>
  <si>
    <t xml:space="preserve"> Italy , Energy efficiency , Cash flow , Public–private partnership , Project finance , Sensitivity analysis , Street lightning system</t>
  </si>
  <si>
    <t xml:space="preserve"> Power efficiency , Finance , Case studies , Lighting systems , Urban environments , Debt restructuring , Viability , Light emitting diodes , Subsidies , Funding , Energy efficiency , Initiatives , Cost control , Light emitting diodes , Energy efficiency , Economics , Risk reduction , Urban areas , Capital expenditures , Public finance , Financing , Urban areas , Profitability</t>
  </si>
  <si>
    <t xml:space="preserve"> 99</t>
  </si>
  <si>
    <t>https://search.proquest.com/docview/2105069257?accountid=194833</t>
  </si>
  <si>
    <t xml:space="preserve"> 99-117</t>
  </si>
  <si>
    <t xml:space="preserve"> 10.1108/IJESM-12-2014-0005</t>
  </si>
  <si>
    <t>De Marco, Alberto;Mangano, Giulio;Michelucci, Fania Valeria;Zenezini, Giovanni</t>
  </si>
  <si>
    <t xml:space="preserve"> Department of Management and Production Engineering, Politecnico di Torino, Torino, Italy , Department of Management and Production Engineering, Politecnico di Torino, Torino, Italy , Department of Management and Production Engineering, Politecnico di Torino, Torino, Italy , Department of Management and Production Engineering, Politecnico di Torino, Torino, Italy</t>
  </si>
  <si>
    <t>2105069257</t>
  </si>
  <si>
    <t>Purpose – The purpose of this paper is to suggest the usage of the project finance (PF) scheme as a suitable mechanism to fund energy efficiency projects at the urban scale and present its advantages and adoption barriers. Design/methodology/approach – A case study is developed to renew the traffic lighting system of an Italian town via replacement of the old lamps with new light-emitting diode (LED) technology. Several partners are involved in the case project to construct a viable PF arrangement. Findings – The case study presents the viability of the proposed PF scheme that provides for acceptable financial returns and bankability. However, it also shows that the need for short concession periods may call for a public contribution to the initial funding to make the project more attractive to private investors. Practical implications – This case study is a useful guideline for governments and promoters to using the PF arrangement to fund energy efficiency investments in urban settings. It helps designing an appropriate PF scheme and understanding the advantages of PF to reduce risk and, consequently, increase the debt leverage and profitability of energy efficiency projects. Originality/value – This paper contributes to bridging the gap about the lack of works addressing the implementation of the PF mechanism in the energy efficiency sector in urban areas. The importance of this paper is also associated with the shortage of traditional public finance faced by many cities that forces to seek for alternate forms of financing.</t>
  </si>
  <si>
    <t>Using the private finance initiative for energy efficiency projects at the urban scale</t>
  </si>
  <si>
    <t xml:space="preserve"> Case studies , Management , Children , Emotions , Groups , Autonomy , Threat , Loyalty , Vulnerability , Child welfare services , Organizational change , Child welfare , Middle management , Organizational change , Operations research , Emotional intelligence , Organizational change , Autonomy , Autonomy , Emotions , Management , Case studies , Management , Norway</t>
  </si>
  <si>
    <t xml:space="preserve"> 9175 Western Europe , 1020 social differentiation; sociology of occupations &amp; professions , 0624 complex organization; bureaucratic structure/organizational sociology , 9130 Experiment/theoretical treatment , 1200 Social policy , 2310 Planning , 2600 Management science/operations research</t>
  </si>
  <si>
    <t xml:space="preserve"> Tables , Diagrams , References</t>
  </si>
  <si>
    <t>https://search.proquest.com/docview/1776186343?accountid=194833</t>
  </si>
  <si>
    <t>Nordic Journal of Working Life Studies</t>
  </si>
  <si>
    <t xml:space="preserve"> Roskilde</t>
  </si>
  <si>
    <t xml:space="preserve"> 87-108</t>
  </si>
  <si>
    <t xml:space="preserve"> 10.19154/njwls.v6i1.4887</t>
  </si>
  <si>
    <t xml:space="preserve"> Copyright Nordic Journal of Working Life Studies Feb 2016</t>
  </si>
  <si>
    <t xml:space="preserve"> Academy of Management Review
511120 , British Journal of Management
511120</t>
  </si>
  <si>
    <t>Gunnarsdóttir, Hulda Mjöll</t>
  </si>
  <si>
    <t>1776186343</t>
  </si>
  <si>
    <t>This case study was conducted among middle managers during a period of radical change within the Norwegian child welfare service. Our goal was to explore how the middle managers handle and respond to emotional dissonance and constraints in autonomy during the change process. We collected data through group meetings, individual inter views, and focus groups. Prior research on middle managers has shown their importance in the implementation of organizational change. We propose that middle managers conduct emotion work, emotional labor, and emotional balancing in response to the increased complexity of organizational expectations during change processes. Further, we argue that the need for relevant emotion management reflects a threat to managers' autonomy. Our findings indicate that middle managers feel emotional dissonance, due to their position as both recipients and executers of organizational change. This makes them vulnerable to questions of loyalty, and they feel they have no backstage where they can express themselves openly. However, their ability to plan emotion management and to balance various conflicting expectations enables them to maintain autonomy during a radical change process. Our basic arguments and findings are summarized by applying the logic of a historistic functional model.</t>
  </si>
  <si>
    <t>Autonomy and Emotion Management: Middle managers in welfare professions during radical organizational change</t>
  </si>
  <si>
    <t xml:space="preserve"> Case studies , Marketing , Divestiture , Research &amp; development--R&amp;D , Competition , Literature reviews</t>
  </si>
  <si>
    <t xml:space="preserve"> 9130 Experimental/theoretical , 7000 Marketing</t>
  </si>
  <si>
    <t xml:space="preserve"> Diagrams , Tables , References</t>
  </si>
  <si>
    <t>https://search.proquest.com/docview/1782244474?accountid=194833</t>
  </si>
  <si>
    <t>Management : Journal of Contemporary Management Issues</t>
  </si>
  <si>
    <t>Mar 2016</t>
  </si>
  <si>
    <t xml:space="preserve"> Split</t>
  </si>
  <si>
    <t xml:space="preserve"> 167-185</t>
  </si>
  <si>
    <t>1331-0194</t>
  </si>
  <si>
    <t xml:space="preserve"> Mar 2016</t>
  </si>
  <si>
    <t xml:space="preserve"> Copyright Sveuciliste u Splitu Mar 2016</t>
  </si>
  <si>
    <t>Breznik, Lidija;Lahovnik, Matej</t>
  </si>
  <si>
    <t>1782244474</t>
  </si>
  <si>
    <t>  Our paper highlights the importance of the dynamic capabilities perspective as a field of study in today's dynamic environment. The dynamic capabilities view has received a lot of attention in recent years, although the outcome is a complex with limited empirical studies. In our study we conducted in-depth interviews in six representative IT firms. The underlying assumption is that firms, which are able to reconfigure their resources and capabilities, in line with recognized opportunities and environmental change, can create and sustain a competitive advantage. We argue that firms with a stronger commitment to deploying dynamic capabilities are more successful, and vice versa. The results suggest that ignoring the deployment of a single dynamic capability can negatively affect the deployment of other dynamic capabilities since they are correlated and interwoven. Our paper is also considered to be important from practitioners' point of view. We believe the results will help managers to understand how dynamic capabilities work and will guide them in deploying capabilities in their own organizations.</t>
  </si>
  <si>
    <t>DYNAMIC CAPABILITIES AND COMPETITIVE ADVANTAGE: FINDINGS FROM CASE STUDIES *</t>
  </si>
  <si>
    <t xml:space="preserve"> Social networks , Web sites , User generated content , Olympic games , Fast food industry , Case studies , United States--US</t>
  </si>
  <si>
    <t>https://search.proquest.com/docview/1815499226?accountid=194833</t>
  </si>
  <si>
    <t>International Journal on Global Business Management &amp; Research</t>
  </si>
  <si>
    <t xml:space="preserve"> Chennai</t>
  </si>
  <si>
    <t xml:space="preserve"> 31-39</t>
  </si>
  <si>
    <t>2278-8425</t>
  </si>
  <si>
    <t xml:space="preserve"> Copyright Rajalakshmi Engineering College Mar 2016</t>
  </si>
  <si>
    <t xml:space="preserve"> Twitter Inc
519130 , McDonalds Corp
533110
722513</t>
  </si>
  <si>
    <t>Jankauskaite, Dovile</t>
  </si>
  <si>
    <t>1815499226</t>
  </si>
  <si>
    <t>  With constant advances in technology the influence of social media on various activities of organizations - from marketing strategy to customer service, is growing at an increasing rate. Social media is "a group of Internet-based applications that build on the ideological and technological foundations of Web 2.0, and that allows the creation and exchange of user generated content" (Kaplan &amp;amp; Haenlein, 2010). Social media not only grants the possibilities (for advertising, branding, public relations, communication, etc.) but also creates challenges (negative response, more time needed to monitor social media, etc.). One of challenges faced by organizations is facilitation of positive user generated content (any type digital content that is created and shared by end users of a website, this can be presented in a form of comments, images, video, audio, blogs or other type of content), reception of which ensures positive public opinion. Hence, this article aims to investigate user generated content available on Twitter web site. For the investigation, a collaboration of McDonalds and Olympic games was chosen due to various different public opinions regarding such collaboration as well as growing interest in the topic of sporting event sponsorship. The aim of this article is to investigate the user generated content on Twitter on the collaboration of McDonals an Olympic games.</t>
  </si>
  <si>
    <t>A case study of user generated content on the collaboration of McDonalds and Olympic games on Twitter</t>
  </si>
  <si>
    <t xml:space="preserve"> Six Sigma , Working hours , Contractors , Case studies , Research , Access control , Theory , Behavior , Lean manufacturing , Natural gas utilities , Gas industry , Indonesia</t>
  </si>
  <si>
    <t xml:space="preserve"> 8510 Petroleum industry , 9179 Asia &amp; the Pacific , 5320 Quality control , 9110 Company specific</t>
  </si>
  <si>
    <t xml:space="preserve"> References , Tables , Graphs</t>
  </si>
  <si>
    <t>https://search.proquest.com/docview/1800742396?accountid=194833</t>
  </si>
  <si>
    <t>The South East Asian Journal of Management</t>
  </si>
  <si>
    <t xml:space="preserve"> Depok</t>
  </si>
  <si>
    <t xml:space="preserve"> 1-29</t>
  </si>
  <si>
    <t>1978-1989</t>
  </si>
  <si>
    <t xml:space="preserve"> Copyright University of Indonesia April 2016</t>
  </si>
  <si>
    <t xml:space="preserve"> IOG Corp
211111</t>
  </si>
  <si>
    <t>Kusnadi, Asana;Yudoko, Gatot</t>
  </si>
  <si>
    <t>1800742396</t>
  </si>
  <si>
    <t>  To ensure the health and safety of their workforce and protection of their assets and the environment, a global oil and gas company operating in Indonesia requires comprehensive identification and evaluation of job hazards that were included in work permitting process prior work execution in the field. Based on 20 data points obtained in August 2013, start-working time for contractors who worked for Capital Project Management (CPM) Team in Facility B was in average at 09.05 a.m. The aim of this paper is to present how the firm implemented Lean Six Sigma to reduce non-added value activities while fulfilling to its safety requirements and to share lessons learned from practical and theory testing perspective. The methodology used is Lean Six Sigma's DMAIC (Define, Measure, Analyze, Improve, Control) as mandated by the corporate policy of the firm. This research adopts a mix-methods approach, by using both qualitative and quantitative data. This study was a one year longitudinal study of the Lean Six Sigma implementation to improve contractors' work preparation process. The improvement resulted in reduction of non-value added activities and successfully increased the available working time per day by 59.3 minutes in average. The results of this case study reconfirm Lean Six Sigma as a good management theory since it shows a consistency between the theory and the real practice in a global oil and gas company in Indonesia.</t>
  </si>
  <si>
    <t>CONTRACTOR WORK PREPARATION PROCESS IMPROVEMENT USING LEAN SIX SIGMA: A CASE STUDY OF A GLOBAL OIL AND GAS COMPANY IN INDONESIA</t>
  </si>
  <si>
    <t xml:space="preserve"> Modularity , Wind power , Modularization , Failure , Maintenance management , Turbogenerators , Wind farms , Breakdowns , Value chain , Energy resources , Offshore , Wind energy , Offshore operations , Preventive maintenance , Offshore energy sources , Software development tools , Turbines , Case studies , Renewable energy , Wind power , Wind power , Electricity , Planning , Prevention , Turbines , Modular design , Wind turbines , Wind energy</t>
  </si>
  <si>
    <t xml:space="preserve"> 221</t>
  </si>
  <si>
    <t>https://search.proquest.com/docview/1828153496?accountid=194833</t>
  </si>
  <si>
    <t xml:space="preserve"> 221-244</t>
  </si>
  <si>
    <t xml:space="preserve"> 10.1108/IJESM-04-2015-0006</t>
  </si>
  <si>
    <t>Petersen, Kristian R;Madsen, Erik Skov;Bilberg, Arne</t>
  </si>
  <si>
    <t xml:space="preserve"> University of Southern Denmark, Odense, Denmark , University of Southern Denmark, Odense, Denmark , University of Southern Denmark, Odense, Denmark</t>
  </si>
  <si>
    <t>1828153496</t>
  </si>
  <si>
    <t>Purpose This paper aims to explore how maintenance tasks can be planned and executed in a smarter way and, consequently, how the operations and maintenance of offshore wind power installations can be improved through modularisation. Design/methodology/approach This is a case study of one of Europe’s leading offshore wind power operators with more than 1,000 wind turbine generators in operation. By focusing on this company, in-depth insights into its operations and maintenance processes are investigated. Findings Lean is identified to constitute an important first step before the modularisation of maintenance tasks. The modularisation of the maintenance of offshore wind farms is identified to reduce preventive maintenance times. Practical implications The paper develops a process to identify the resources needed for maintenance before the modularisation of maintenance tasks and resources can take place. The authors also establish a foundation for the development of a software tool to support the development of the modularisation of maintenance tasks. Originality/value The present study contributes to the rather immature field of research on the operations and maintenance of offshore wind power. Furthermore, it adds to the emerging research area of service modularity.</t>
  </si>
  <si>
    <t>First Lean, then modularization: improving the maintenance of offshore wind turbines</t>
  </si>
  <si>
    <t xml:space="preserve"> Balanced Scorecard , Performance evaluation , Case studies , Patient safety , Methods , Physicians , Hospitals , Iran</t>
  </si>
  <si>
    <t xml:space="preserve"> 80</t>
  </si>
  <si>
    <t>https://search.proquest.com/docview/1829016915?accountid=194833</t>
  </si>
  <si>
    <t>American Journal of Management</t>
  </si>
  <si>
    <t xml:space="preserve"> 80-91</t>
  </si>
  <si>
    <t>2165-7998</t>
  </si>
  <si>
    <t xml:space="preserve"> Copyright North American Business Press Apr 2016</t>
  </si>
  <si>
    <t xml:space="preserve"> Sarem Womens Hospital
622110</t>
  </si>
  <si>
    <t>Kazemi, Abbas;Shokohyand, Sajjad;Azimian, Masoomeh</t>
  </si>
  <si>
    <t>1829016915</t>
  </si>
  <si>
    <t>  This research is conducted to determine measures of accreditation with a focus on clinical governance and balanced scorecard approach. This descriptive survey was conducted on 80 members of staff of Sarem Hospital through random sampling and by Morgan's table. The participants were the staff from different wards who were involved in the accreditation process. For data collection, the "Balanced scorecard" and "Clinical governance" questionnaires were used. 54 indicators of accreditation were determined with a focus on clinical governance in terms of the Balanced Scorecard. Correlation between Clinical Governance indicators and Balanced Scorecard perspectives contributes to reduce the complexity of hospital Accreditation concepts.</t>
  </si>
  <si>
    <t>A Balanced Scorecard Approach to Determine Accreditation Measures with Clinical Governance Orientation: A Case Study of Sarem Women's Hospital</t>
  </si>
  <si>
    <t xml:space="preserve"> Case studies , Balanced Scorecard , Strategic management , Performance evaluation , Social responsibility , Total quality</t>
  </si>
  <si>
    <t xml:space="preserve"> 360</t>
  </si>
  <si>
    <t>https://search.proquest.com/docview/1872781650?accountid=194833</t>
  </si>
  <si>
    <t>TQM Journal</t>
  </si>
  <si>
    <t xml:space="preserve"> 360-376</t>
  </si>
  <si>
    <t>1754-2731</t>
  </si>
  <si>
    <t xml:space="preserve"> (c) Emerald Group Publishing Limited							 2016</t>
  </si>
  <si>
    <t xml:space="preserve"> TQMMEF</t>
  </si>
  <si>
    <t>Chiarini, Andrea</t>
  </si>
  <si>
    <t>1872781650</t>
  </si>
  <si>
    <t>  Purpose - The purpose of this paper is to investigate the implementation of hoshin kanri as a novel alternative system to balanced scorecard (BSC) for deploying corporate social responsibility (CSR) strategies. Hoshin kanri stems from the total quality management (TQM) world and it is usually employed for strategies related to such fields. Design/methodology/approach - This research is based on multiple case studies from private sectors. In particular, a qualitative inquiry among ten large manufacturing companies has been carried out. The inquiry is based on document review as well as unstructured interviews. The companies have implemented hoshin kanri for at least five years in all the plants. Findings - The paper demonstrates the full suitability of hoshin kanri for CSR strategies. Hoshin kanri is more flexible than BSC and CSR objectives can be managed at the same level as financial and market ones. A particular hoshin kanri process called "catchball" creates a large consensus and involvement of the staff and management. Moreover it has been found that managers and employee are supposed to manage CSR measures day-by-day with a strong sense of urgency when daily CSR measures do not perform well, reinforcing the value of pursuing an effective CSR implementation and performance measurement. Research limitations/implications - This research is based on a limited sample of ten private case studies. Furthermore BSC analysis is mainly based on what other studies have investigated on it. TQM researchers should carry out a quantitative survey in order to understand if these results can be generalised and validated as hypotheses. Practical implications - Practitioners are now informed and aware of the prospect of using a different system for deploying and managing CSR strategies; the discussion of the results shows them examples and a model in this sense. Originality/value - For the first time a research has compared in the private sector two important strategic systems, BSC and the TQM hoshin kanri, regarding their suitability of use for CSR strategies. In particular there is no trace in the literature of an in-depth analysis of hoshin kanri applied in CSR context.</t>
  </si>
  <si>
    <t>Corporate social responsibility strategies using the TQM: Hoshin kanri as an alternative system to the balanced scorecard</t>
  </si>
  <si>
    <t xml:space="preserve"> Innovations , Women , Sustainability , Lifestyles , Customer services , Business models , Consumption , Consumers , Disposable income , Case studies , Health &amp; beauty aids , India</t>
  </si>
  <si>
    <t xml:space="preserve"> 9110 Company specific , 9179 Asia &amp; the Pacific , 8642 Cosmetics industry , 1540 Pollution control</t>
  </si>
  <si>
    <t xml:space="preserve"> 24</t>
  </si>
  <si>
    <t>https://search.proquest.com/docview/1810854505?accountid=194833</t>
  </si>
  <si>
    <t>IUP Journal of Business Strategy</t>
  </si>
  <si>
    <t xml:space="preserve"> 24-34</t>
  </si>
  <si>
    <t>0972-9259</t>
  </si>
  <si>
    <t xml:space="preserve"> Copyright IUP Publications Jun 2016</t>
  </si>
  <si>
    <t xml:space="preserve"> Kaya Skin Clinic
812112</t>
  </si>
  <si>
    <t>Mankodi, Kunal</t>
  </si>
  <si>
    <t>1810854505</t>
  </si>
  <si>
    <t>  The Indian consumer has evolved since 1991 when multinationals entered India, offering products and services which were not available earlier. He now has a large number of options to choose from and globalization has aided the cultural movement due to which the western lifestyles, products and services are demanded by a typical upper middle-class young consumer. He looks beyond product utility to seek intangibles like style statement associated with the product. But can a service become a lifestyle statement? Can companies think of sustainable innovative business models? The paper attempts to answer these questions with the example of an Indian Company called Kaya Skin Clinic, a leading lifestyle brand in the professional skin care segment. The aim of the paper is to develop a conceptual model and illustrate with example the role and relevance of innovation in creating niche, urbane and yet sustainable business. Kaya Skin Clinic has been able to create a whole new market segment of scientific approach-driven skin care solutions. What was once a supplementary service offered by traditional beauty salons, has now become a thriving business model. Armed with a robust proprietary Information and Technology (IT) architecture that facilitates Customer Relationship Management (CRM), Loyalty and Referral Marketing (LRM), Kaya has created a lifestyle brand from what was once a basic service. Here, lifestyle brands create a certain degree of style statement for consumers. The case study shows that developing innovative business model by industry convergence, backed by creation of entry barriers, can give sustainable competitive advantage to firms and develop consumer lifestyles.</t>
  </si>
  <si>
    <t>Innovation for Creating Sustainable Lifestyle Brands: A Case Study</t>
  </si>
  <si>
    <t xml:space="preserve"> Innovations , Students , Design , MBA programs &amp; graduates , Core curriculum , Creativity , Population , Small business , Entrepreneurship , Case studies , Indonesia</t>
  </si>
  <si>
    <t xml:space="preserve"> 216</t>
  </si>
  <si>
    <t>https://search.proquest.com/docview/1816852991?accountid=194833</t>
  </si>
  <si>
    <t>International Journal of Business</t>
  </si>
  <si>
    <t>Summer 2016</t>
  </si>
  <si>
    <t xml:space="preserve"> Fresno</t>
  </si>
  <si>
    <t xml:space="preserve"> 216-225</t>
  </si>
  <si>
    <t>1083-4346</t>
  </si>
  <si>
    <t xml:space="preserve"> Summer 2016</t>
  </si>
  <si>
    <t xml:space="preserve"> Copyright Premier Publishing, Inc. Summer 2016</t>
  </si>
  <si>
    <t xml:space="preserve"> Bandung Institute of Technology
611310</t>
  </si>
  <si>
    <t>Larso, Dwi;Saphiranti, Dona</t>
  </si>
  <si>
    <t>1816852991</t>
  </si>
  <si>
    <t>  There is a growing need of opportunity-driven entrepreneurs for Indonesia's economy. Although number of business units in Indonesia is huge, about 20% of population, they mostly are necessity-driven, micro-small sized producing little value to the market. Through its School of Business and Management in collaboration with its Faculty of Art and Design, ITB develops an MBA program in Creative and Cultural Entrepreneurship in cooperation with Goldsmiths, University of London in UK. Its curriculum is (1) designed to meet an MBA educational standard, (2) especially focused to develop 'right brain' capability through creativity, design, art, and culture classes, and (3) strongly intended to nurture students in their business creation and start-up processes through mentoring by entrepreneurs. Three creative courses are developed: (1) Design Thinking, (2) Art, Design, and Culture, and (3) The Contextual Nature of Creativity. These courses develop creative and innovative thinking to create high value products/services to the market and expose students with the richness of Indonesia's art and cultural products.</t>
  </si>
  <si>
    <t>The Role of Creative Courses in Entrepreneurship Education: A Case Study in Indonesia</t>
  </si>
  <si>
    <t xml:space="preserve"> Wineries &amp; vineyards , Wines , Web sites , Prices , Exports , Consumer behavior , Consumption , Consumers , Quality , Case studies , Market strategy , Spain , Romania</t>
  </si>
  <si>
    <t xml:space="preserve"> 353</t>
  </si>
  <si>
    <t>https://search.proquest.com/docview/1881686934?accountid=194833</t>
  </si>
  <si>
    <t xml:space="preserve"> 353-360</t>
  </si>
  <si>
    <t xml:space="preserve"> European Union
926110
928120 , Lacerta Winery
312130</t>
  </si>
  <si>
    <t>Neacsu, Nicoleta Andreea;Madar, Anca</t>
  </si>
  <si>
    <t>1881686934</t>
  </si>
  <si>
    <t>  Wine market in Romania is in constant development. More and more manufacturers appear on the market, and the competition is increasingly fierce. Although it has an area of the largest planted with vines, Romania is not distinguished among major exporters. Using EU funds made available, new manufacturers appear who developed the premium wine sector. Among the investments carried out in recent years in this sector is Lacerta Winery, an Austrian investment, which sold the first wine under the brand Lacerta in 2011.</t>
  </si>
  <si>
    <t>Wine industry market strategies. Case study: Lacerta Winery</t>
  </si>
  <si>
    <t xml:space="preserve"> Electronic commerce , Smartphones , Market strategy , Marketing , Prices , Success , Sales , Market segments , Customer services , Cellular telephones , Mobile commerce , Internet , Competition , Consumers , Quality , Word of mouth advertising , Case studies , Indonesia , India , Romania</t>
  </si>
  <si>
    <t>https://search.proquest.com/docview/1881686979?accountid=194833</t>
  </si>
  <si>
    <t xml:space="preserve"> 31-38</t>
  </si>
  <si>
    <t xml:space="preserve"> Visual Fan
334220</t>
  </si>
  <si>
    <t>Boscor, Dana</t>
  </si>
  <si>
    <t>1881686979</t>
  </si>
  <si>
    <t>  The competition between smartphone producers at world level is increasing. The global players are threatened by smaller local producers from different foreign markets like China, India, Indonesia, Philippines and even Romania. An important element taken into account for the purchase of smartphones is the reputation of producers for quality and reliability. Firms compete on quality, price and marketing. The present article presents the results of a research based on a focus group consisting of 16 Romanian students regarding their opinions on the quality of smartphones sold by the Romanian producer Visual Fan, with the brand Allview. The results of the study highlight that the company should continue to innovate and personalize its smartphones and should continue to compete with different products in all market segments.</t>
  </si>
  <si>
    <t>Marketing strategies adopted by Romanian smartphones producers. Case study: Visual Fan</t>
  </si>
  <si>
    <t xml:space="preserve"> Customer satisfaction , Decision making , Brand loyalty , Research , Marketing , Service industries , Customer services , Hypotheses , Coal , Influence , Variables , Case studies , Indonesia</t>
  </si>
  <si>
    <t xml:space="preserve"> 9179 Asia &amp; the Pacific , 9130 Experimental/theoretical , 2400 Public relations , 7000 Marketing</t>
  </si>
  <si>
    <t>https://search.proquest.com/docview/1807707533?accountid=194833</t>
  </si>
  <si>
    <t>Advances in Management</t>
  </si>
  <si>
    <t xml:space="preserve"> Indore</t>
  </si>
  <si>
    <t xml:space="preserve"> 1-6</t>
  </si>
  <si>
    <t>0974-2611</t>
  </si>
  <si>
    <t xml:space="preserve"> Copyright Advances in Management Aug 2016</t>
  </si>
  <si>
    <t>Sufrin, Hannan;Kirbrandoko, Suharjo Budi;Rita, Nurmalina</t>
  </si>
  <si>
    <t>1807707533</t>
  </si>
  <si>
    <t>  Innodata XML Author Supplied Abstract</t>
  </si>
  <si>
    <t>Case Study: The Influence of Customer Satisfaction, Trust, Switching Barrier and Relationship Bond to Customer Loyalty of Professional Services Company: An Empirical Study on Independent Surveyor Services Industry in Indonesia</t>
  </si>
  <si>
    <t xml:space="preserve"> Banking industry , Electronic banking , Research , Advertising , Radio advertising , Studies , Performance evaluation , Branch banking , Hypotheses , Telephone banking , Brochures , Communication , Competitive advantage , Mobile commerce , Internet , Case studies , Iran</t>
  </si>
  <si>
    <t xml:space="preserve"> 7200 Advertising , 9178 Middle East , 9110 Company specific , 8100 Financial services industry , 5250 Telecommunications systems &amp; Internet communications</t>
  </si>
  <si>
    <t>https://search.proquest.com/docview/1809580826?accountid=194833</t>
  </si>
  <si>
    <t>Kuwait Chapter of the Arabian Journal of Business and Management Review</t>
  </si>
  <si>
    <t xml:space="preserve"> Kuwait City</t>
  </si>
  <si>
    <t xml:space="preserve"> 91-100</t>
  </si>
  <si>
    <t xml:space="preserve"> Copyright Sohar University, Oman and American University of Kuwait Aug 2016</t>
  </si>
  <si>
    <t xml:space="preserve"> Bank Melli Iran
522110</t>
  </si>
  <si>
    <t>Goleijani, Pantea;Taleghani, Mohammad;Gilaninia, Shahram</t>
  </si>
  <si>
    <t>1809580826</t>
  </si>
  <si>
    <t>  Nowadays, concerning the competitive atmosphere which governs the banks regarding e-services, using advertisement to introduce services has a significant role in inspiring and motivating customers in using products and services and consequently attracting them to use their e-services. In other words, if the banks wish to evaluate the efficiency of their advertisement on the customers, they can perform better in future which is a distinctive competence for the banks. In this regard, there have been various researches throughout the country which merely investigated the effective factors in advertising or the advertising facilities. The present study was conducted on the customers of the branches of Melli Bank in west of Mazandaran province, aiming to answer whether advertisement has caused any improve in the customers' attraction to use the branches of Melli Bank e-services, such as mobile banking, telephone banking, internet banking, shopping centers' POS (Point of Sale), and ATM (Automated Teller Machine), and if they are effective, the effect of which ones (television advertisement, radio advertisement, catalogues and brochures, press or oral advertising) are more considerable. The present research is an applied research which has gathered the questionnaires regarding the feedbacks of the customers of the branches of Melli Bank in west of Mazandaran province using library sources, bank data and the viewpoints of the related experts. The SPSS and regression were used to analyze the options of the questionnaires and to determine the effects of advertising elements and communication media and ultimately the effect of advertising on the attraction of the customers to the e-banking services. Moreover, the communication media was investigated and the most influential method of advertising was introduced. Finally, while the research hypotheses were investigated, this study concludes with suggestions for further research.</t>
  </si>
  <si>
    <t>THE IMPACT OF ADVERTISING TO ATTRACT CUSTOMERS IN E-BANKING SERVICES: A CASE STUDY OF THE BRANCHES OF MELLI BANK IN WEST OF MAZANDARAN PROVINCE-IRAN</t>
  </si>
  <si>
    <t xml:space="preserve"> Brand loyalty , Competition , Relationship marketing , Market strategy , Case studies , Banks , Iran</t>
  </si>
  <si>
    <t xml:space="preserve"> 8100 Financial services industry , 9130 Experimental/theoretical , 9178 Middle East , 7000 Marketing</t>
  </si>
  <si>
    <t>https://search.proquest.com/docview/1809579825?accountid=194833</t>
  </si>
  <si>
    <t>Sep 2016</t>
  </si>
  <si>
    <t xml:space="preserve"> 43-49</t>
  </si>
  <si>
    <t xml:space="preserve"> Sep 2016</t>
  </si>
  <si>
    <t xml:space="preserve"> Copyright Sohar University, Oman and American University of Kuwait Sep 2016</t>
  </si>
  <si>
    <t xml:space="preserve"> Agriculture Bank of Iran
522110</t>
  </si>
  <si>
    <t>Tahmasbizadeh, Nasrin;Hadavand, Mojtaba;Manesh, Hassan Mehr</t>
  </si>
  <si>
    <t>1809579825</t>
  </si>
  <si>
    <t>  The objective of this study is to evaluate impact of relationship quality with customer (relationship marketing) on customer loyalty in the customer- oriented strategy (Case Study Agriculture Bank customers in Tehran) that according to the infinity of the statistical population, suitable sample size for distribution is calculated 384, thus 384 questionnaires is distributed throughout the province. LISREL and SPSS software used to analyze the hypotheses. The results of analysis show that in the first hypothesis examines the relationship between relationship marketing and customer loyalty in long-term, path coefficient of relationship between relationship marketing and customer loyalty obtained 0.93. In second hypothesis of research is concerned relationship of customer trust and relationship marketing that path coefficient of relationship between customer trust and relationship marketing is 0.81. In the third hypothesis examined relationship of customer commitment with marketing, path coefficient relationship between customer commitment and relationship marketing is 0.77. In the fourth hypothesis examined relationship of how to contact customer with marketing, path coefficient relationship between how to contact customer and relationship marketing is 0.87. The results of the fifth research hypothesis that is investigated high satisfaction level with customer loyalty, path coefficient of relationship between high level of satisfaction and customer loyalty is 0. 74. Consequently, sixth hypothesis of research deals with relationship to continue purchasing and customer loyalty, path coefficient of relationship between continuity of customer and customer - loyalty is 0.63. As it can be seen all hypotheses according to path coefficient is confirmed that this indicates impact of relationship quality with customer (relationship marketing) on customer loyalty in customer- oriented strategy.</t>
  </si>
  <si>
    <t>IMPACT OF RELATIONSHIP QUALITY WITH CUSTOMER (RELATIONSHIP MARKETING) ON CUSTOMER LOYALTY IN CUSTOMER- ORIENTED STRATEGY (CASE STUDY AGRICULTURE BANK CUSTOMERS-TEHRAN-IRAN)8100</t>
  </si>
  <si>
    <t xml:space="preserve"> Methods , Risk management , Case studies , Risk assessment , Integer programming , Success , Petroleum , Objectives , Identification , Budgets , Renaissance period , Mathematical models , Quality , Literature reviews , Portfolio management , Iran</t>
  </si>
  <si>
    <t xml:space="preserve"> 741</t>
  </si>
  <si>
    <t>https://search.proquest.com/docview/1884048151?accountid=194833</t>
  </si>
  <si>
    <t>Iranian Journal of Management Studies</t>
  </si>
  <si>
    <t>Autumn 2016</t>
  </si>
  <si>
    <t xml:space="preserve"> Qom</t>
  </si>
  <si>
    <t xml:space="preserve"> 741-765</t>
  </si>
  <si>
    <t>2008-7055</t>
  </si>
  <si>
    <t xml:space="preserve"> Autumn 2016</t>
  </si>
  <si>
    <t xml:space="preserve"> Copyright University of Tehran, Qom College Autumn 2016</t>
  </si>
  <si>
    <t xml:space="preserve"> Research Institute of Petroleum Industry
813910</t>
  </si>
  <si>
    <t>Soofifard, Rahman;Bafruei, Morteza Khakzar</t>
  </si>
  <si>
    <t>1884048151</t>
  </si>
  <si>
    <t>  In the real world, risk and uncertainty are two natural properties in the implementation of Mega projects. Most projects fail to achieve the pre-determined objectives due to uncertainty. A linear integer programming optimization model was used in this work to solve a problem in order to choose the most appropriate risk responses for the project risks. A mathematical model, in which work structure breakdown, risk occurrences, risk reduction measures, and their effects are clearly related to each other, is proposed to evaluate and select the project risk responses. The model aims at optimization of defined criteria (objectives) of the project. Unlike similar previous studies, in this study, the relationship between risk responses during implementation has been considered. The model is capable of considering and optimizing different criteria in the objective function depending on the kind of project. In addition, a case study related to petroleum projects is presented, and the corresponding figures are analyzed.</t>
  </si>
  <si>
    <t>An optimal model for Project Risk Response Portfolio Selection (P2RPS) (Case study: Research institute of petroleum industry)</t>
  </si>
  <si>
    <t xml:space="preserve"> Ecotourism , Natural resources , Marketing , Tourism , Festivals , Hotels &amp; motels , Corporate culture , Competitive advantage , Collaboration , Councils , Tourist attractions , Cultural heritage , Case studies , Nigeria</t>
  </si>
  <si>
    <t xml:space="preserve"> 9177 Africa , 8350 Transportation &amp; travel industry , 9110 Company specific , 1540 Pollution control</t>
  </si>
  <si>
    <t xml:space="preserve"> 224</t>
  </si>
  <si>
    <t>https://search.proquest.com/docview/1814292359?accountid=194833</t>
  </si>
  <si>
    <t>International Journal of Information, Business and Management</t>
  </si>
  <si>
    <t>Nov 2016</t>
  </si>
  <si>
    <t xml:space="preserve"> Chung-Li</t>
  </si>
  <si>
    <t xml:space="preserve"> 224-241</t>
  </si>
  <si>
    <t>2076-9202</t>
  </si>
  <si>
    <t xml:space="preserve"> Nov 2016</t>
  </si>
  <si>
    <t xml:space="preserve"> Copyright Educational Research Multimedia &amp; Publications Nov 2016</t>
  </si>
  <si>
    <t xml:space="preserve"> Nigerian Tourism Development Corp
561591</t>
  </si>
  <si>
    <t>Oghojafor, B E A;Ogunkoya, O A</t>
  </si>
  <si>
    <t>1814292359</t>
  </si>
  <si>
    <t>  This study investigates the activities of the NTDC in relation to the environmental marketing strategies of hotels in the Nigerian hospitality industry. Specifically, it studies the relationship between resources and capabilities as drivers of the environmental marketing strategy of hotels. Buildings on the resources-base view, this study explains the drivers and outcomes of environmentally friendly marketing strategies in the Nigeria hotel services. Data collected from 152 hotels personnel reveals that possessing sufficient physical and financial resources is an instrument towards achieving effective green marketing strategies. Furthermore, the study confirms that there is a significant effect of environmental marketing strategy on the competitive advantage level in the hospitality industry</t>
  </si>
  <si>
    <t>BUSINESS RESOURCES AND CAPABILITIES AS DRIVERS OF ENVIRONMENTAL STRATEGY: A CASE STUDY OF THE NIGERIAN TOURISM DEVELOPMENT CORPORATION (NTDC)</t>
  </si>
  <si>
    <t xml:space="preserve"> Case studies , Quality standards , ISO standards , Safety management , Energy management , Success , Security management , Efficiency , Food safety , International organizations , Occupational health , Standardization , Quality management</t>
  </si>
  <si>
    <t xml:space="preserve"> 907</t>
  </si>
  <si>
    <t>https://search.proquest.com/docview/1844302823?accountid=194833</t>
  </si>
  <si>
    <t xml:space="preserve"> 907-932</t>
  </si>
  <si>
    <t xml:space="preserve"> International Organization for Standardization
813920</t>
  </si>
  <si>
    <t>Rebelo, Manuel Ferreira;Silva, Rui;Santos, Gilberto;Mendes, Pedro</t>
  </si>
  <si>
    <t>1844302823</t>
  </si>
  <si>
    <t>  Purpose The purpose of this paper is to present a case study regarding the deployment of a previously developed model for the integration of management systems (MSs). The case study is developed at a manufacturing site of an international enterprise. The implementation of this model in a real business environment is aimed at assessing its feasibility. Design/methodology/approach The presented case study takes into account different management systems standards (MSSs) progressively implemented, along the years, independently. The implementation of the model was supported by the results obtained from an investigation performed according to a structured diagnosis that was conducted to collect information related to the organizational situation of the enterprise. Findings The main findings are as follows: a robust integrated management system (IMS), objectively more lean, structured and manageable was found to be feasible; this study provided an holistic view of the enterprise's global management; clarifications of job descriptions and boundaries of action and responsibilities were achieved; greater efficiency in the use of resources was attained; more coordinated management of the three pillars of sustainability - environmental, economic and social, as well as risks, providing confidence and added value to the company and interested parties was achieved. Originality/value This case study is pioneering in Portugal in respect to the implementation, at the level of an industrial organization, of the model previously developed for the integration of individualized MSs. The case study provides new insights regarding the implementation of IMSs including the rationalization of several resources and elimination of several types of organizational waste leveraging gains of efficiency. Due to its intrinsic characteristics, the model is able to support, progressively, new or revised MSSs according to the principles of annex SL (normative) - proposals for MSSs - of the International Organization for Standardization and the International Electrotechnical Commission, that the industrial organization can adopt beyond the current ones.</t>
  </si>
  <si>
    <t>Model based integration of management systems (MSs) - case study</t>
  </si>
  <si>
    <t xml:space="preserve"> Customer services , Internet , Digital video recorders , Gift cards &amp; certificates , Satellite television , Case studies , South Florida , United States--US</t>
  </si>
  <si>
    <t xml:space="preserve"> 90</t>
  </si>
  <si>
    <t>https://search.proquest.com/docview/1865708044?accountid=194833</t>
  </si>
  <si>
    <t>Journal of Business Studies Quarterly</t>
  </si>
  <si>
    <t xml:space="preserve"> Antioch</t>
  </si>
  <si>
    <t xml:space="preserve"> 90-101</t>
  </si>
  <si>
    <t>2152-1034</t>
  </si>
  <si>
    <t xml:space="preserve"> Copyright Journal of Business Studies Quarterly (JBSQ) Dec 2016</t>
  </si>
  <si>
    <t xml:space="preserve"> AT&amp;T Inc
517110
517210 , Netflix Inc
532230
512120
518210 , DIRECTV Group Inc</t>
  </si>
  <si>
    <t>Hass, Tom;Khanfar, Nile M;Kaifi, Belal A</t>
  </si>
  <si>
    <t>1865708044</t>
  </si>
  <si>
    <t>  The primary subject matter of this case concerns the operational policies of a major cable/dish company. Secondary issues include customer service availability along with services provided, contracts with customers, advertisements, customer knowledge of services provided, availability of management, and billing policies.</t>
  </si>
  <si>
    <t>DirecTV Consumer Contract: A Case Study</t>
  </si>
  <si>
    <t xml:space="preserve"> Automation , Collaboration , Accountability , Law , Records management , Information systems , Fines &amp; penalties , Employment , Interoperability , Electronic documents , Electronic government , Electronic records , Public services , Transparency , Case studies , Belgium</t>
  </si>
  <si>
    <t xml:space="preserve"> 69</t>
  </si>
  <si>
    <t>https://search.proquest.com/docview/1876696294?accountid=194833</t>
  </si>
  <si>
    <t>Records Management Journal</t>
  </si>
  <si>
    <t xml:space="preserve"> 69-83</t>
  </si>
  <si>
    <t>0956-5698</t>
  </si>
  <si>
    <t xml:space="preserve"> 10.1108/RMJ-11-2015-0037</t>
  </si>
  <si>
    <t xml:space="preserve"> Organization for Economic Cooperation &amp; Development
928120</t>
  </si>
  <si>
    <t>Maroye, Laurence;van Hooland, Seth;Aranguren Celorrio, Fiona;Soyez, Sébastien;Losdyck, Bénédicte;Vanreck, Odile;de Terwangne, Cécile</t>
  </si>
  <si>
    <t>1876696294</t>
  </si>
  <si>
    <t>Purpose The purpose of this paper is to critically examine the reasons behind the relatively poor level of implementation of e-services. To this end, records management procedures in a particular Belgian federal administration - the Belgian Federal Public Service (FPS) Employment, Labor and Social Dialogue - will be studied. Based on this concrete and relevant case study, the authors examine how cross-organizational differences in terms of the implementation speed of digital workflows can hinder the development of innovative e-services. By doing so, the authors raise relevant questions about the efficacy of digital workflows and work processes. The impact on the consultation and exchange of government records among public services and toward citizens will be examined as well. Design/methodology/approach In the context of an on-going four-year research project named HECTOR (Hybrid Electronic Curation, Transformation and Organization of Records), the study is conducted from an interdisciplinary approach, closely combining information sciences and law. Moreover, this approach also has implications on information sciences through the integration of archival principles at an early stage of conception of hybrid (paper-based and digital-based) records management strategies, instead of confining archivists to a depository and preservation role. This "integrated archival" approach is highly encouraged to anticipate best practices for the long-term preservation of records (Rousseau and Couture, 1994). Furthermore, the project adopts a bottom-up approach based on an exploratory analysis of the particularities of hybrid records management within a project called "e-PV" led by the FPS Employment, Labor and Social Dialogue to draw general conclusions that could eventually be applied to other public services. In this case study, standardized surveys were used to collect information from a manager perspective, followed by in-depth interviews with field workers. Findings The miscellaneous reasons for the aforementioned poor level of implementation are a continuously decreasing public budget, a strongly rooted resistance to change, the difficult but inevitable cross-organizational relations between public administrations, the legal uncertainties arising from a fast-changing digital environment and the political autonomy in the decision-making process of the different public entities. As a consequence, the substantial differences between the many public administrations lead to a lack of interoperability not only at a technical level but also at an organizational level. The many local and other non-connected initiatives that this situation has generated do not help fostering collaboration either. The absence of well-established records management policies is interpreted both as a cause and a consequence of some of the factors mentioned before. Research limitations/implications Research is carried out within Belgium's particularly complex administrative context, where competences are not only spread but also shared at multiple levels (national and regional) and in multiple domains (legislative and executive). Consequently, the political decision-making process is also highly complex. Nevertheless, the observations and the findings of the study are deemed to be applicable to any administrative structure (both national and international ones). Originality/value This paper outlines the constraints of an almost completely implemented eGovernment initiative which may guide other public administrations in the development of their own e-services, as well as showing them the importance of taking into account records management and archiving principles. The multidisciplinary approach represents a significant added value.</t>
  </si>
  <si>
    <t>Managing electronic records across organizational boundaries</t>
  </si>
  <si>
    <t xml:space="preserve"> Innovations , Architects , Architecture , Infrastructure , Entrepreneurs , Elementary schools , Entrepreneurship , Entrepreneurship , Rent-seeking , Public buildings , Political participation , Case studies , Scholarship , Newspapers , Local government , Indiana</t>
  </si>
  <si>
    <t xml:space="preserve"> 72</t>
  </si>
  <si>
    <t xml:space="preserve"> 2016-03-20 (Received) , 2016-09-30 (Revised) , 2016-10-07 (Revised) , 2016-10-08 (Accepted)</t>
  </si>
  <si>
    <t>https://search.proquest.com/docview/1879614132?accountid=194833</t>
  </si>
  <si>
    <t>Journal of Entrepreneurship and Public Policy</t>
  </si>
  <si>
    <t xml:space="preserve"> 72-91</t>
  </si>
  <si>
    <t>2045-2101</t>
  </si>
  <si>
    <t xml:space="preserve"> 10.1108/JEPP-03-2016-0010</t>
  </si>
  <si>
    <t xml:space="preserve"> William Rawn Associates
541310</t>
  </si>
  <si>
    <t>Fuller, Caleb;DelliSanti, Dylan</t>
  </si>
  <si>
    <t xml:space="preserve"> Department of Economics, George Mason University, Fairfax, Virginia, USA , Department of Economics, George Mason University, Fairfax, Virginia, USA</t>
  </si>
  <si>
    <t>1879614132</t>
  </si>
  <si>
    <t>Purpose Existing scholarship indicates that more research is needed to explore beneficial spillovers from public entrepreneurship. The purpose of this paper is to fill the gap in that literature by examining a case of public entrepreneurship by a corporation. While political engagement by private firms frequently reduces to rent-seeking, this paper explores an instance in which public entrepreneurship by a private firm lead to beneficial spillovers – specifically, positive externalities resulting from the engagement of Cummins Engine Company with city government in Columbus, Indiana. In the case study, these spillovers consist of improved infrastructure, altered norms, and the reintroduction of economic calculation. Design/methodology/approach This case study uses publications in popular outlets, newspapers, and historical documents to understand the relationship between Cummins Engine Company and its local government. Findings Contrary to the presumption that public engagement by private firms necessarily reduces to rent-seeking, the activities of the Cummins Engine Company lead to beneficial public spillovers by way of improved infrastructure and norms, as well as by restoring a degree of economic calculation to the production of public buildings in Columbus, Indiana. Originality/value The authors illustrate the precise mechanisms that generate the potential spillovers from public entrepreneurship that Klein et al. (2010) explore theoretically.</t>
  </si>
  <si>
    <t>Spillovers from public entrepreneurship: a case study</t>
  </si>
  <si>
    <t xml:space="preserve"> Food safety , Business failures , Operating costs , Regulation , Compliance , Employees , Entrepreneurship , Entrepreneurs , Small business , Startups , Entrepreneurship , Public choice , Case studies , Dairy industry , Regulation , Small business , United States--US , Laguna Beach California , Huntington Beach California , California</t>
  </si>
  <si>
    <t xml:space="preserve"> 2016-08-24 (Received) , 2016-10-26 (Revised) , 2016-10-26 (Accepted)</t>
  </si>
  <si>
    <t>https://search.proquest.com/docview/1879615036?accountid=194833</t>
  </si>
  <si>
    <t xml:space="preserve"> 41-59</t>
  </si>
  <si>
    <t xml:space="preserve"> 10.1108/JEPP-08-2016-0031</t>
  </si>
  <si>
    <t>Yonk, Ryan M;Harris, Kayla;Martin, R Chistopher;Anderson, Barrett</t>
  </si>
  <si>
    <t xml:space="preserve"> Department of Economics and Finance, Utah State University, Logan, Utah, USA , Department of Economics and Finance, Utah State University, Logan, Utah, USA , Department of Economics and Finance, Utah State University, Seattle, Washington, USA , Department of Political Science, Utah State University, Logan, Utah, USA</t>
  </si>
  <si>
    <t>1879615036</t>
  </si>
  <si>
    <t>Purpose Small and emerging business failure rates are high for numerous reasons. Government regulation has been cited as a contributing factor, yet literature documenting the actual effects of government regulation on small business is limited. The purpose of this paper is to clearly outline the regulatory compliance costs and effects on small businesses in the California dairy industry. Design/methodology/approach This paper applies a public choice framework to the history of dairy regulation and performs a case study on a small business, The White Moustache (TWM). The case study traces the burdens and costs of state dairy regulations placed on TWM as they sought the necessary permits to sell their artisan yogurt. Findings Strict and unresponsive regulation restricted TWM from selling their product. To comply with state dairy regulations, the direct costs to TWM would have increased by 70 percent. In addition, regulation caused two and a half years of delay before the company decided to leave the state. California’s dairy regulations place burdens on small dairy businesses that work as a strategic barrier to entry in the marketplace. Originality/value This case study highlights the direct effects that strict and unresponsive regulation can have on entrepreneurs and emerging businesses through a case study. Improving the understanding of how regulation affects small business can highlight new paths forward and help improve the small business failure rate in the USA.</t>
  </si>
  <si>
    <t>Exploring the case of The White Moustache</t>
  </si>
  <si>
    <t xml:space="preserve"> Control systems , Security programs , Case studies , Research , Objectives , Information technology , Collaboration , Nongovernmental organizations--NGOs , Gross Domestic Product--GDP , International organizations , Internet service providers , Jordan</t>
  </si>
  <si>
    <t xml:space="preserve"> 108</t>
  </si>
  <si>
    <t xml:space="preserve"> References , Tables , Charts , Diagrams</t>
  </si>
  <si>
    <t>https://search.proquest.com/docview/1854288345?accountid=194833</t>
  </si>
  <si>
    <t xml:space="preserve"> 108-118</t>
  </si>
  <si>
    <t xml:space="preserve"> Copyright Educational Research Multimedia &amp; Publications Feb 2017</t>
  </si>
  <si>
    <t>Atoum, Issa;Otoom, Ahmed;Ali, Amer Abu</t>
  </si>
  <si>
    <t>1854288345</t>
  </si>
  <si>
    <t>  This article applied a previously proposed holistic cyber security implementation framework (HCS-IF) to implement the National Information Assurance and Cyber Security Strategy (NIACSS) of Jordan. The NIACSS identifies strategic objectives, national priorities, and an implementation road map. For clarity, we went through HCS-IF's major components. This process is intended to show a proof of concept; the complete analysis may take several hundreds of pages. Results showed that the HCS-IF is applicable to Jordan NIACSS.</t>
  </si>
  <si>
    <t>HOLISTIC CYBER SECURITY IMPLEMENTATION FRAMEWORKS: A CASE STUDY OF JORDAN</t>
  </si>
  <si>
    <t xml:space="preserve"> Six Sigma , Case studies , Aluminum , ISO standards , Cost control , Lean manufacturing , Defects , Quality management , Portugal</t>
  </si>
  <si>
    <t xml:space="preserve"> 307</t>
  </si>
  <si>
    <t>https://search.proquest.com/docview/1860634006?accountid=194833</t>
  </si>
  <si>
    <t xml:space="preserve"> 307-330</t>
  </si>
  <si>
    <t xml:space="preserve"> 10.1108/IJQRM-05-2015-0086</t>
  </si>
  <si>
    <t>Marques, Pedro Alexandre de Albuquerque;Matthé, Robert</t>
  </si>
  <si>
    <t>1860634006</t>
  </si>
  <si>
    <t>  Purpose The purpose of this paper is to illustrate an application of the Six Sigma define, measure, analyze, improve, control (DMAIC) problem-solving methodology in a Portuguese industrial enterprise, aimed at reducing the rejection rate of a specific manufactured product due to defects generated in an aluminum gravity die casting operation. Design/methodology/approach Along the five-stage roadmap, a set of analytical and conceptual tools was systematically employed to better characterize the problem, define the product's critical to quality characteristics, estimate the process baseline, determine the relevant cause-and-effect relationships, identify the root causes leading to the high rejection rate, implement an improvement plan, determine the effectiveness of the improvement actions, and put in place a control plan. Findings The project team discovered that the high rejection rate was caused by factors inherent to the gravity die casting operation itself and by the mixing of rejected parts made of different types of alloys from other locations within the plant. Another key finding was that the successful execution of the project was only possible due to the belief and support of top management and to the active involvement of the team members. Practical implications This case study illustrates a successful practical application of a Six Sigma project in a small-medium enterprise in Portugal, as well as the operational and financial benefits that derived from it; thus providing a good example for others to follow. Originality/value Few cases of continual improvement initiatives, including Six Sigma projects, developed at a Portuguese company are available in the literature; this paper fills such void by describing a very successful application that demonstrates the advantages that other companies can learn in terms of adopting structured methodologies to improve the quality of their products and the efficiency of their processes. Moreover, the analysis and conclusions herein presented can be of great importance for companies using gravity die casting technology.</t>
  </si>
  <si>
    <t>Six Sigma DMAIC project to improve the performance of an aluminum die casting operation in Portugal</t>
  </si>
  <si>
    <t xml:space="preserve"> Decision making , Case studies , Quality control , Theory , Qualitative research , Personality , Cognitive models , Problems , Methods , Bias</t>
  </si>
  <si>
    <t xml:space="preserve"> 270</t>
  </si>
  <si>
    <t>https://search.proquest.com/docview/1881097749?accountid=194833</t>
  </si>
  <si>
    <t>Management Research Review</t>
  </si>
  <si>
    <t xml:space="preserve"> Patrington</t>
  </si>
  <si>
    <t xml:space="preserve"> 270-291</t>
  </si>
  <si>
    <t>2040-8269</t>
  </si>
  <si>
    <t>Cristofaro, Matteo</t>
  </si>
  <si>
    <t>1881097749</t>
  </si>
  <si>
    <t>  Purpose This paper aims to study how biases in decision-making processes could be reduced. In this vein, over the past 30 years, scholars interested in decision-making have been raising their interest in the development of quality control tools to mitigate the effects of cognitive distortions. However, they have often neglected the use of psychological instruments for understanding the role of decision-makers' personality in the quality of the decision-making processes. Design/methodology/approach This is an intrinsic case study about an Italian complex organization (i.e. Consorzio ELIS) which tries to shed light on the identified research question. Three decision-makers responsible for the decision processes of three new business initiatives were interviewed using a recent quality control tool (i.e. checklist) and their personality types were tracked by performing MBTI® tests. The thematic analysis, approached by using NVivo software, and after six months of direct observations inside the organization, allowed an understanding of the decision processes and their distortions. Findings The results of this study show how initiatives with frequent quality control mechanisms and different stakeholders are more able to pass the decision phase than initiatives with no controls, few participants and little difference between personalities. Originality/value The results of this work show how reducing biases of decision-making processes in complex organizations can benefit from the simultaneous use of the checklist and MBTI® test. As demonstrated, when used together, they can make more effective use of and provide better results for both, as well as providing a better quality control of the decision-making processes. From that, an approach is proposed that both takes into account the two perspectives and can work together with other cognitive problem structuring methods.</t>
  </si>
  <si>
    <t>Reducing biases of decision-making processes in complex organizations: MRN</t>
  </si>
  <si>
    <t xml:space="preserve"> Developing countries--LDCs , Entrepreneurs , Economic models , Emerging markets , Globalization , High tech industries , Provinces , Measurement , Coding , Entrepreneurship , Authors , Inhibition , Companies , Case studies , Policy making , Capabilities , Globalization , Competitiveness , Quantitative analysis</t>
  </si>
  <si>
    <t xml:space="preserve"> 231</t>
  </si>
  <si>
    <t>https://search.proquest.com/docview/1906348010?accountid=194833</t>
  </si>
  <si>
    <t>Nankai Business Review International</t>
  </si>
  <si>
    <t xml:space="preserve"> 231-262</t>
  </si>
  <si>
    <t>2040-8749</t>
  </si>
  <si>
    <t xml:space="preserve"> 10.1108/NBRI-05-2016-0016</t>
  </si>
  <si>
    <t>Huang, Sheng;Ye, Guangyu;Zhou, Jinbo;Jin, Tiantian</t>
  </si>
  <si>
    <t>1906348010</t>
  </si>
  <si>
    <t>Purpose This paper aims to reveal the influencing mechanism of the interaction between institutional environments in the home and host country on the accelerated internationalization of entrepreneurial enterprises from emerging economies (EE). The authors want to open the black box of home-country institutional environments' moderating mechanism on the relationship between host-country institutional environments and accelerated internationalization. Design/methodology/approach The authors chose a massive interview method and case study method to answer this question. According to our standards, the authors chose four high-tech companies in Guangdong and Guangxi provinces as case study samples. During investigation in the four case companies, the authors collected print data of 150 pages and electric data of 3 pages. Then, the authors excavated concepts in data through open coding, axial coding and select-type coding and identified concepts' dimensions and connections between them. Findings Well-developed home-country institutions can reduce the inhibitory effect of under-developed host-country institutions on the accelerated internationalization of entrepreneurial enterprises from emerging economies. Under-developed institutional environments in the home country are beneficial for entrepreneurial enterprises from EE to develop the institutional capability for entrepreneurial enterprises with stronger institutional capability from emerging economies. The inhibitory effect of under-developed institutional environments in the host country on their accelerated internationalization is weaker. The positive moderating role played by institutional voids in the home country on the relationship between institutional voids in the host country and the accelerated internationalization are mediated by the institutional capability of entrepreneurial enterprises from emerging economies. Research limitations/implications The authors just refined the definition of institutional capability and divided its dimensions. Issues such as operationalization of institutional capability and the development of measurement scale are also worthy for future quantitative research. Considering the inherent defect of case study and that these four case companies are from Chinese high-tech industry, the external validity our research may be limited. The theoretical model that was constructed generally captured the relationships between dual institutional environments, institutional capability and EE entrepreneurial firms' accelerated internationalization decision. Future studies may use a large-scale sample to verify the all propositions the authors introduced to draw more steady and reliable empirical study results. Practical implications The conclusions have significant implications for governments in EE to construct friendly institutional environments for international entrepreneurship and for entrepreneurial firms to implement internationalization strategies. Social implications Policy makers should establish well-developed normative and cognitive institutional environment by cultivating global-orientated and open national culture and organizing experience exchange conference, thereby speeding up the implementation of internationalization strategies and further improving international competitiveness for a country. Originality/value First, the authors defined institutional capability as firms' ability of establishing relationships with institution actors, adapting to institutional contexts, changing existing institutions or creating new ones to gain potential interests and suggested that it consists of three dimensions. Second, institutional voids in the home country positively moderate the relationship between under-developed institutional environments in the host country and the accelerated internationalization of entrepreneurial firms from EE. At last, institutional capability of firms negatively moderates the relationship between under-developed institutional environments in the host country and the accelerated internationalization of entrepreneurial firms from EE.</t>
  </si>
  <si>
    <t>Institutional contexts, institutional capability and accelerated internationalization of entrepreneurial firms from emerging economies</t>
  </si>
  <si>
    <t xml:space="preserve"> Case studies , Maintenance management , Repair &amp; maintenance , Environmental impact , Total quality , Cost reduction</t>
  </si>
  <si>
    <t xml:space="preserve"> 581</t>
  </si>
  <si>
    <t>https://search.proquest.com/docview/1878811719?accountid=194833</t>
  </si>
  <si>
    <t xml:space="preserve"> 581-594</t>
  </si>
  <si>
    <t xml:space="preserve"> 10.1108/IJQRM-06-2014-0072</t>
  </si>
  <si>
    <t>Tsarouhas, Panagiotis;Besseris, George</t>
  </si>
  <si>
    <t>1878811719</t>
  </si>
  <si>
    <t>  Purpose The purpose of this paper is to provide results for a complete maintainability analysis utilizing data sets from a production system in a shaving blades division of a large high-tech razor manufacturer. Through the illustrated case study, the authors demonstrate how to spot improvement points for enhancing availability by carrying out an equipment effectiveness analysis. Design/methodology/approach Descriptive statistics of the repair data and the best fitness index parameters were computed. Repair data were collected from departmental logs, and a preliminary screening analysis was conducted to validate their usefulness for the indicated period of 11 months. Next, the maintainability and repair rate modes for all the machines of the production system were calculated. Maintainability and availability estimations for different time periods that took in account the overall system were obtained by trying out and selecting an optimum statistical model after considering of several popular distributions. Findings Out of the five considered machines in the system, two particular units received about half of the repairs (M2 and M3). The time to repair follows a loglogistic distribution and subsequently the mean time to repair is estimated at 25 minutes at the machine level. Repair time performance is approximated at 55 minutes if the availability of the system is to attain a 90 percent maintainability. Originality/value This study is anticipated to serve as an illuminating effort in conducting a complete maintainability analysis in the much advertised field of shavers, for which on the contrary so little has been published on operational availability and equipment effectiveness. The case study augments the available pool of sources where executing maintainability studies is highlighted usually under the direction of combined total quality management and total productive maintenance programs.</t>
  </si>
  <si>
    <t>Maintainability analysis in shaving blades industry: a case study</t>
  </si>
  <si>
    <t xml:space="preserve"> Product development , Case studies , Research , Customer services , Total quality , Competitive advantage , Process controls , Competition , Market shares , Customer satisfaction , Literature reviews , Quality management</t>
  </si>
  <si>
    <t xml:space="preserve"> 422</t>
  </si>
  <si>
    <t>https://search.proquest.com/docview/1881953939?accountid=194833</t>
  </si>
  <si>
    <t xml:space="preserve"> 422-437</t>
  </si>
  <si>
    <t>Kassela, Katerina;Papalexi, Marina;Bamford, David</t>
  </si>
  <si>
    <t>1881953939</t>
  </si>
  <si>
    <t>  Purpose The purpose of this paper is to focus on the application of quality function deployment (QFD) in a Housing Association (HA) located in the UK. Facing the problem of improving a company's performance, practitioners and academics have fashioned and applied a variety of models, theories and techniques. Design/methodology/approach The research questions were developed from a review of the quality and process improvement literature and tested using evidence from field-based, action research within a UK HA company. The case study provides insight to the benefits and challenges arising from the application of QFD. Findings The results provided insight to the benefits and challenges arising from the application of a specific tool, QFD. The primary findings were: QFD can be successfully adapted, applied and utilised within the challenging environment of social housing and other sectors, such as professional services; the model can be modified to use most processes/sub-processes; it must include both external and internal requirements and, to be useful, use more detailed process parameters appropriately. Practical implications The conclusions drawn add to ongoing commentaries on aspects of quality improvement, especially the application of QFD within the service sector. The authors develop questions for future research regarding improvement projects. Originality/value The conclusion proposes that the implementation of QFD should have a positive impact upon a company; if approached in the right manner. It provides a useful mechanism for developing evidence-based strategy of operational change, control and improvement. The research proposes questions for future research into aspects of operational quality and efficiency.</t>
  </si>
  <si>
    <t>Applying quality function deployment to social housing?</t>
  </si>
  <si>
    <t xml:space="preserve"> Agriculture , Farmers , Land reform , Antitrust , Productivity , Agricultural production , Studies , Natural resources , Economic growth , Farms , Economic impact , Crops , Infrastructure , Public choice , Property rights , Industrial organization , Industrial enterprises , Small farms , Capital formation , Radicalism , Agricultural development , Case studies , Productivity , Land ownership , Political economy , Market economy , Reforms , United States--US , India</t>
  </si>
  <si>
    <t xml:space="preserve"> 206</t>
  </si>
  <si>
    <t xml:space="preserve"> 2016-05-25 (Received) , 2017-02-10 (Revised) , 2017-02-11 (Revised) , 2017-02-11 (Accepted)</t>
  </si>
  <si>
    <t>https://search.proquest.com/docview/1926427161?accountid=194833</t>
  </si>
  <si>
    <t xml:space="preserve"> 206-223</t>
  </si>
  <si>
    <t xml:space="preserve"> 10.1108/JEPP-05-2016-0021</t>
  </si>
  <si>
    <t>Watts, Tyler;Woodruff, Molly</t>
  </si>
  <si>
    <t xml:space="preserve"> Department of Business, East Texas Baptist University, Marshall, Texas, USA , Compassion International, Colorado Springs, Colorado, USA</t>
  </si>
  <si>
    <t>1926427161</t>
  </si>
  <si>
    <t>Purpose The purpose of this paper is to examine differences in property institutions in the USA and India and their effects on agricultural productivity. Design/methodology/approach This paper undertakes a case study of industrial organization of agriculture, comparing agricultural development in the USA and India, with a focus on changes in farm size over time. Findings In the USA, unlimited individual land ownership has enabled the gradual, long-term development of scale economies in agriculture through the application of capital and technology. In contrast, land reforms in India, especially land ceilings that limit farm size, have stunted productivity growth in agriculture by limiting achievement of scale economies and capital formation. Practical implications The finding that India's consistently meager agricultural productivity stems largely from legal limitations on land ownership indicates that reforms that create a US-style open-ended land ownership structure would greatly increase farm productivity and total crop output in India. Originality/value This paper presents a side-by-side analysis of the USA and India and their radically different paths of agricultural development over time, and connects these divergent outcomes directly to the underlying institutional framework of property rights. Moreover, the paper analyzes the prospects for pro-market reform in light of public choice political economy, specifically applying Tullock's insights regarding the "transitional gains trap."</t>
  </si>
  <si>
    <t>Institutional inefficiency: small farms starve India’s economy</t>
  </si>
  <si>
    <t xml:space="preserve"> Emerging markets , Entrepreneurs , Entrepreneurship , Startups , Electronics industry , Companies , Case studies , Learning , Ventures , Sampling , Entrepreneurs</t>
  </si>
  <si>
    <t xml:space="preserve"> 625</t>
  </si>
  <si>
    <t>https://search.proquest.com/docview/1919624159?accountid=194833</t>
  </si>
  <si>
    <t>International Journal of Emerging Markets</t>
  </si>
  <si>
    <t xml:space="preserve"> 625-636</t>
  </si>
  <si>
    <t>1746-8809</t>
  </si>
  <si>
    <t xml:space="preserve"> 10.1108/IJoEM-01-2016-0016</t>
  </si>
  <si>
    <t xml:space="preserve"> Lenovo Group
334111</t>
  </si>
  <si>
    <t>Shu, Ei (Emily)</t>
  </si>
  <si>
    <t>1919624159</t>
  </si>
  <si>
    <t>Purpose While extant research has highlighted the entrepreneurial strategy and resource barriers faced by new ventures, there is little understanding of how these new ventures will be able to overcome such obstacles and implement their strategic search. Building on the perspective of emergent strategy, the purpose of this paper is to investigate the evolutionary process of strategy formation in an entrepreneurial firm in the context of an emerging economy. Design/methodology/approach This study uses a longitudinal case study of Lenovo and examines how its strategic search unfolded during its formative years. It utilizes an explorative research approach with data gathered from many sources including published and unpublished documents, existing case studies, and primary data files and documents from Lenovo's first chief engineer. Findings The case findings presented herein show that Lenovo's strategic search process was progressive and emergent. As opposed to a deliberate strategy-making mode, in which ends and means can be planned in advance, this study presents entrepreneurial strategy as an emergent process of guiding experiment and learning, whereby firms and entrepreneurs increase the knowledge of their strategic vision over time. Research limitations/implications There are limitations in the sampling and data analysis, further research could expand this paper's findings to other industry settings or countries. Practical implications The findings offer important insights into how entrepreneurial firms identify and explore constraints and opportunities from the external environment and evolve their strategy over time. This implication is especially important in the context of emerging economies in which firms in their formative years are faced with resource and environmental constraints. Originality/value This paper provides unique insights on how an entrepreneurial firm in an emerging economy mobilizes resources and implements strategic search. Future empirical research can build on these qualitative findings to expand research agenda toward other contexts.</t>
  </si>
  <si>
    <t>Emergent strategy in an entrepreneurial firm: the case of Lenovo in its formative years</t>
  </si>
  <si>
    <t xml:space="preserve"> Wood , Morbidity , Opportunity costs , Clean technology , Cooking , Households , Biomass , Cooking , Economic growth , Mapping , Clean energy , Biomass , Norms , Energy policy , Decision making , Expenditures , Energy consumption , Biomass , Residential energy , Case studies , Poverty , Information flow , Households , Cooking , Developing countries--LDCs , Mapping , Pollution effects , Sustainable development , LPG , Rural areas , Kerosene , Renewable resources , Cognitive ability , Energy policy , Stoves , Economic development , Households , Energy , Decision making , Cooking , Energy consumption , India</t>
  </si>
  <si>
    <t xml:space="preserve"> 463</t>
  </si>
  <si>
    <t>https://search.proquest.com/docview/1940282329?accountid=194833</t>
  </si>
  <si>
    <t xml:space="preserve"> 463-479</t>
  </si>
  <si>
    <t xml:space="preserve"> 10.1108/IJESM-11-2016-0001</t>
  </si>
  <si>
    <t>Goswami, Anandajit;Bandyopadhyay, Kaushik Ranjan;Kumar, Atul</t>
  </si>
  <si>
    <t>1940282329</t>
  </si>
  <si>
    <t>Purpose The purpose of this paper is to explore the nature of rural energy transition in cooking options in India. Although India is aiming to achieve a double-digit economic growth, a large share of rural households still rely on firewood for cooking which not only has serious repercussions of increasing indoor pollution but also has a concomitant adverse effect on women and child morbidity and mortality. However, transition to clean energy options like improved cookstoves for these households may not be necessarily linear. It is often driven or resisted by latent factors such as caste, trust, social capital, information flow, social positioning of clusters that are deeply embedded in the social and cultural norms and values specific to local rural contexts. This has been shown in the present case study that pertains to eight villages in the remote and deprived Purnea district of Bihar and the need for internalizing them in the macro energy policymaking has been established in the paper. Design/methodology/approach The paper applies a macro foundation research that is complemented by micro foundation tools of fuzzy cognitive mapping-based mental model framework to achieve the purpose of the study. Focused-group discussions and interviews are also conducted to establish the narrative of the paper. Findings Caste, socio-political position, asset structure, remoteness, culture and technology access affect rural households' decision making capability that is related to shifting from using the traditionalmeans of firewood and biomass based traditional cookstoves for cooking to adopting improved clean cooking stoves which will enable the transition toward the use of clean rural energy in the eight villages in Bihar chosen for this study. Research limitations/implications The findings of the paper have larger implications for the broader macro energy policymaking in the country by taking into account the non-linear, latent factors of village contexts. Practical implications The research will help energy policymakers in decision-making and will guide the implementation process of national- and state-level policies on rural energy transition in India. Social implications The findings of the paper will help the smoother implementation of national- and state-level rural energy transition policies for cooking, creating developmental dividends for rural Indian households. Originality/value The research is new with regard to the application of non-deterministic fuzzy cognitive mapping-based mental model approach to contribute to the country's national- and state-level rural energy transition policies.</t>
  </si>
  <si>
    <t>Exploring the nature of rural energy transition in India: Insights from case studies of eight villages in Bihar</t>
  </si>
  <si>
    <t xml:space="preserve"> Acquisitions &amp; mergers , Corporate law , Family owned businesses , Hostile takeovers , Clothing , Mergers , Clothing industry , Stock exchanges , Market research , Jewelry , Business law , Corporate governance , Environmental law , Aftermath , Wealth , Corporate governance , Companies , Clothing , Takeovers , Power , Case studies , Generalizability , Stock market , Understanding , Communism , Preservation , Poland</t>
  </si>
  <si>
    <t xml:space="preserve"> 447</t>
  </si>
  <si>
    <t xml:space="preserve"> 2016-12-29 (Received) , 2017-04-22 (Revised) , 2017-06-29 (Revised) , 2017-07-07 (Revised) , 2017-07-11 (Accepted)</t>
  </si>
  <si>
    <t>https://search.proquest.com/docview/1940941226?accountid=194833</t>
  </si>
  <si>
    <t>Baltic Journal of Management</t>
  </si>
  <si>
    <t xml:space="preserve"> 447-463</t>
  </si>
  <si>
    <t>1746-5265</t>
  </si>
  <si>
    <t xml:space="preserve"> 10.1108/BJM-12-2016-0277</t>
  </si>
  <si>
    <t xml:space="preserve"> Vistula Group SA
448110</t>
  </si>
  <si>
    <t>Campbell, Kevin;Jerzemowska, Magdalena</t>
  </si>
  <si>
    <t xml:space="preserve"> Stirling Management School, University of Stirling, Stirling, UK , Uniwersytet Gdanski, Gdansk, Poland</t>
  </si>
  <si>
    <t>1940941226</t>
  </si>
  <si>
    <t>Purpose The purpose of this paper is to provide an understanding of the importance of socioemotional wealth (SEW) to family firms in Poland viewed through the lens of the events surrounding the first hostile takeover bid of the post-communist era on the Warsaw Stock Exchange when the clothing company Vistula &amp;amp; Wólczanka (V&amp;amp;W) made an unsolicited, leveraged bid for the family-controlled jewelry company W. Kruk. Design/methodology/approach The 2008 takeover and its aftermath are described in the context of the corporate governance and legal environment in Poland. The case study events demonstrate the connection between firm behavior and SEW theory. Findings After the acquisition of W. Kruk by V&amp;amp;W, the Kruk family purchased stock in the newly named Vistula Group and gained influence over the supervisory board in concert with a business ally, eventually wresting back control of the company in the style of a Pac-Man “defense.” The case study illustrates the importance of SEW in family firm takeovers. Research limitations/implications The case study design has limitations for generalizability. Nevertheless the research highlights the important role of SEW preservation in understanding the market for corporate control of listed family firms in Poland. Practical implications Understanding the reaction by family firms to takeover bids requires recognition that there is a tradeoff between financial and SEW considerations, not just financial gains and losses. Originality/value The case study demonstrates the importance of SEW to family firms and suggests that the balance of power in takeovers on the Polish stock market rests with incumbent management.</t>
  </si>
  <si>
    <t>Contested takeovers of family firms and socioemotional wealth: a case study</t>
  </si>
  <si>
    <t xml:space="preserve"> Multicriteria , Group decision , Sorting, Case study , ELECTRE TRI</t>
  </si>
  <si>
    <t xml:space="preserve"> Social interaction , Visualization , Multiple criteria decision making , Comparative analysis , Visualization , Case studies , Revisions , Parameters , Comparative analysis</t>
  </si>
  <si>
    <t xml:space="preserve"> 1145</t>
  </si>
  <si>
    <t>https://search.proquest.com/docview/1951518496?accountid=194833</t>
  </si>
  <si>
    <t>Group Decision and Negotiation</t>
  </si>
  <si>
    <t xml:space="preserve"> 1145-1171</t>
  </si>
  <si>
    <t>0926-2644</t>
  </si>
  <si>
    <t xml:space="preserve"> 10.1007/s10726-017-9539-5</t>
  </si>
  <si>
    <t xml:space="preserve"> Group Decision and Negotiation is a copyright of Springer, 2017.</t>
  </si>
  <si>
    <t>de Morais Bezerra, Francineide;Melo, Paulo;Costa, João Paulo</t>
  </si>
  <si>
    <t xml:space="preserve"> INESC Coimbra; CeBER and Faculty of Economics of the University of Coimbra, Coimbra, Portugal , INESC Coimbra; CeBER and Faculty of Economics of the University of Coimbra, Coimbra, Portugal , INESC Coimbra; CeBER and Faculty of Economics of the University of Coimbra, Coimbra, Portugal</t>
  </si>
  <si>
    <t>1951518496</t>
  </si>
  <si>
    <t>This paper reports on an application of the VICA-ELECTRE TRI to a real world case study. We used the model VICA (Visual, Interactive and Comparative Analysis of individual opinions) to aid a cooperative group achieving a collective solution to a multicriteria sorting problem (student allocation to classes on a language school). Based on the individual results initially obtained, the model provides tools for the visualization of results and their comparison. It also points out means to seek or build a consensus on a solution, by guiding the changes of parameters and/or preference revisions in different possible ways of interaction between the members of the group. After a brief description of the model, we present the procedures followed, from the meeting plan to the case analysis.</t>
  </si>
  <si>
    <t>Reaching Consensus with VICA-ELECTRE TRI: A Case Study</t>
  </si>
  <si>
    <t xml:space="preserve"> Research , Project management , Economics , Flexibility , Researchers , Sociology , Improvisation , Strategic management , Efficiency , System theory , Flexibility , Decentralization , Centralization , Case studies , Balancing , Project management , New York , China</t>
  </si>
  <si>
    <t>https://search.proquest.com/docview/2013954185?accountid=194833</t>
  </si>
  <si>
    <t xml:space="preserve"> 33-58</t>
  </si>
  <si>
    <t xml:space="preserve"> 10.1108/NBRI-04-2017-0016</t>
  </si>
  <si>
    <t xml:space="preserve"> Dalian University of Technology
611310</t>
  </si>
  <si>
    <t>Sun, Xiuxia;Zhu, Fangwei;Sun, Mouxuan</t>
  </si>
  <si>
    <t>2013954185</t>
  </si>
  <si>
    <t>Purpose This paper aims to explore the ways to solve the dilemma of balancing between efficiency and flexibility in project-oriented organizations (POOs). It investigates the characteristic of the relationship between efficiency and flexibility in the context of POOs. Based on the framework of organizational design, this study tries to open the "black box" of how POOs make a balance between efficiency and flexibility, and examines the influence of organizational design in this process. Design/methodology/approach This study is a comparative multiple case study based on four project-oriented enterprises, whose relationships between efficiency and flexibility are diverse from one another. It follows the process of building theory from case study, applying within-case and cross-case analysis and replication logic in shaping hypotheses. Findings The results show that the relationship between efficiency and flexibility in POOs can be divided into four different situations. The contradictory factors are identified as functional structure and project structure, standardized process and temporary plan, as well as strategic-level centralization and project-level decentralization. It is found that the key to achieve a balance between efficiency and flexibility is to coordinate the relationship of contradictory factors through the effective integration of organizational level and project level. Originality/value This study introduces the framework of organizational design in solving the dilemma of balancing between efficiency and flexibility, responding to the call for developing the project management theory from a strategic perspective. It provides theoretical support for POOs to achieve balancing between efficiency and flexibility, and suggests an effective synergy of organizational design in both organizational and project level.</t>
  </si>
  <si>
    <t>How to solve the dilemma of balancing between efficiency and flexibility in project-oriented organizations: A comparative multiple case study</t>
  </si>
  <si>
    <t xml:space="preserve"> Promotion , Wine , Wineries , Market strategy , Competitiveness , Case studies , Globalization , Mathematical analysis , Institutions , Cooperation , Studies , Limiting factors , Wineries , Emerging markets , Wineries , Limiting factors , Decision making , Wineries &amp; vineyards , Decision making , Competition , Brazil</t>
  </si>
  <si>
    <t xml:space="preserve"> 74</t>
  </si>
  <si>
    <t xml:space="preserve"> 2016-08-09 (Received) , 2017-02-16 (Revised) , 2017-06-26 (Revised) , 2017-08-23 (Accepted)</t>
  </si>
  <si>
    <t>https://search.proquest.com/docview/2016963273?accountid=194833</t>
  </si>
  <si>
    <t>International Journal of Wine Business Research</t>
  </si>
  <si>
    <t xml:space="preserve"> 74-95</t>
  </si>
  <si>
    <t>1751-1062</t>
  </si>
  <si>
    <t xml:space="preserve"> 10.1108/IJWBR-08-2016-0028</t>
  </si>
  <si>
    <t>Jefferson Marlon Monticelli;Ivan Lapuente Garrido;de Vasconcellos, Silvio Luis</t>
  </si>
  <si>
    <t xml:space="preserve"> Universidade do Vale do Rio dos Sinos, Sao Leopoldo, Brazil , Universidade do Vale do Rio dos Sinos, Sao Leopoldo, Brazil , Universidade do Vale do Rio dos Sinos, Sao Leopoldo, Brazil</t>
  </si>
  <si>
    <t>2016963273</t>
  </si>
  <si>
    <t>Purpose The purpose of this study is to understand the role institutions play in driving the internationalization of firms in an emerging country through promotion of coopetition. Investigating the relationships between coopetition, institutions and internationalization, especially among firms in emerging countries, is an important approach that has received little attention. Design/methodology/approach This study has used a single case study interviewing managers of Brazilian wineries and representatives of formal institutions in an emerging economy. A research framework taking an institutions-based view of strategy and applying it to study coopetition and internationalization is proposed. Findings Formal institutions are the most important players in the promotion of coopetition between firms in the Brazilian wine industry. Coopetition enables firms to access new resources and capabilities, promoting and facilitating internationalization, while also increasing firms' competitiveness in the domestic market. The study also found evidence of certain limiting factors within these relationships, caused by the heterogeneous nature of the firms involved and by the asymmetries in their perceptions of the gains achieved. Research limitations/implications As a consequence of the methodology adopted, the results of this study are limited to the Brazilian wine industry. Future research should extend the approach to data collected in different countries and industries. Another promising avenue for research is to explore how decisions of a political nature influence the institutions that coordinate an industry, which would provide a new perspective on the internationalization of the firms involved. Practical implications The results offer governments and institutions an opportunity to better understand, and therefore to better manage, their actions in relation to their role in the promotion of the competitiveness of firms and industries, both in international and domestic markets. For firms, the results offer insights into the possible gains and the limitations of coopetition strategies, contributing to their decision-making on involvement. The study also contributes to understanding the competitiveness of the industry investigated. Originality/value This study approaches coopetition from the institutional perspective. It also focuses on internationalization of firms from an emerging country, which is characterized by a lack of firm-specific resources. The proposed framework seems promising for future research investigating coopetition and institutions within an integrated analytical framework.</t>
  </si>
  <si>
    <t>Coopetition and institutions: a strategy for Brazilian wineries facing internationalization</t>
  </si>
  <si>
    <t xml:space="preserve"> Waste treatment , Legislation , Compliance , Classification , Waste treatment , Solid waste treatment , Solid wastes , Questionnaires , Classification , Industrial wastes , Production capacity , Environmental impact , Legislation , Data processing , Case studies , Waste management , Clothing industry , Classification , Knowledge , Environmental impact , Waste management , Clothing , Legislation , Classification , Waste management , Waste management industry , Waste treatment , Design for recycling , Clothing , Brazil</t>
  </si>
  <si>
    <t xml:space="preserve"> 594</t>
  </si>
  <si>
    <t>https://search.proquest.com/docview/2041767834?accountid=194833</t>
  </si>
  <si>
    <t>Management of Environmental Quality</t>
  </si>
  <si>
    <t xml:space="preserve"> 594-607</t>
  </si>
  <si>
    <t>1477-7835</t>
  </si>
  <si>
    <t xml:space="preserve"> 10.1108/MEQ-10-2017-0109</t>
  </si>
  <si>
    <t>Correia Jeferson;Forno Ana Júlia Dal;Marangoni Cintia;Valle José Alexandre Borges</t>
  </si>
  <si>
    <t xml:space="preserve"> Graduate Program in Chemical Engineering, Federal University of Santa Catarina, Florianópolis, Brazil , Department of Engineering, Federal University of Santa Catarina, Blumenau, Brazil , Department of Engineering, Federal University of Santa Catarina, Blumenau, Brazil , Department of Engineering, Federal University of Santa Catarina, Blumenau, Brazil</t>
  </si>
  <si>
    <t>2041767834</t>
  </si>
  <si>
    <t>Purpose The purpose of this paper is to identify and diagnosis waste management practices used by clothing manufacturing companies in Santa Catarina state Brazil. Design/methodology/approach The data for this multiple case study were obtained from interviews and by using a questionnaire to collect company data. After the analysis of the responses to questionnaires issued to 22 companies, a scoring system was developed to systematically classify these companies at either a basic, intermediate or advanced levels. Findings According to the classification used, eight companies were characterized at the basic level, eight at the intermediate level and six as advanced. Most of the companies have already implemented measures for reuse or recycling of textile scraps, probably because of the economic value added. Research limitations/implications The classification system proposed proved to be an effective tool for identifying: if each company had a plan of action involving requirements of Brazil’s National Solid Waste Policy; if the company had a management system in accordance with Law 12,305; the quality of solid waste treatment at the entire company and in its clothing sector; if the company adopted shared responsibility actions; and if it had knowledge of the negative environmental impacts. Originality/value This paper presents a classification system for companies based on a questionnaire. The system allows determining the degree of compliance with Brazilian waste management legislation.</t>
  </si>
  <si>
    <t>Waste management system in the clothing industry in Santa Catarina State Brazil</t>
  </si>
  <si>
    <t xml:space="preserve"> Public policy , Economic development , Sport , Local government</t>
  </si>
  <si>
    <t xml:space="preserve"> Transparency , Information systems , Credibility , Opportunity costs , Public finance , Property market , Public sector , Principals , Sports , Professional sports , Mass media , College basketball , Owners , Value (Economics) , Credibility , Usefulness , Olympic games , Stadiums , Franchises , Subsidies , Employment , Public sector , Subsidies , Professional sports , Projections , Economic development , Case studies , Video recordings , Case studies , Newspapers , Economic development , Mass media , Voting rights , Environmental impact statements , Subsidies , Employment , Debt service , Sports facilities , Public policy , Disclosure of information , Benefit cost analysis , Public administration , Sports franchises , United States--US , Brooklyn New York</t>
  </si>
  <si>
    <t xml:space="preserve"> 2018-01-10 (Received) , 2018-04-27 (Revised) , 2018-05-29 (Accepted)</t>
  </si>
  <si>
    <t>https://search.proquest.com/docview/2159251984?accountid=194833</t>
  </si>
  <si>
    <t>33</t>
  </si>
  <si>
    <t xml:space="preserve"> 80-101</t>
  </si>
  <si>
    <t xml:space="preserve"> 10.1108/IJPSM-01-2018-0002</t>
  </si>
  <si>
    <t xml:space="preserve"> Forest City Ratner Cos
237210</t>
  </si>
  <si>
    <t>Propheter, Geoffrey</t>
  </si>
  <si>
    <t xml:space="preserve"> School of Public Affairs, University of Colorado Denver, Denver, Colorado, USA</t>
  </si>
  <si>
    <t>2159251984</t>
  </si>
  <si>
    <t>Purpose The purpose of this paper is to evaluate a number of promises typically made by owners of professional sports franchises in the USA that are also typically ignored or underevaluated by public bureaus and their elected principals using the Barclays Center in Brooklyn, New York as a case study. Ex post subsidy outcomes are evaluated against ex ante subsidy promises in order to draw lessons that can inform and improve subsidy debates elsewhere. Design/methodology/approach The case study adopts a pre-post strategy drawing on data from multiple sources over a period of up to ten years in order to triangulate the narrative and build credibility. The franchise owner’s ex ante promises and financial projections were obtained from various media including newspaper, video and interviews between December 2003, when the arena was publicly announced, and September 2012, when the arena opened. Data on ex post outputs were obtained from financial documents and government records covering periods from September 2011 through June 2016. Findings The franchise owner is found to have exaggerated the arena’s financial condition, under-delivered on its employment promises, and exaggerated the scope and timeliness of ancillary real estate development. Only promises of event frequency and attendance levels, measures of the public’s demand for the facility, have been met during the first three years. Research limitations/implications Because the evaluation is a case study, causal conclusions cannot be drawn and some aspects of the Barclays Center context may not be applicable in other jurisdictions or subsidy debates. In addition, the case study does not evaluate an exhaustive list of the promises franchise owners make. Practical implications Franchise owners have a financial incentive to overpromise public benefits, since subsidy levels are tied to what the public is perceived to receive in return. This case study demonstrates that the public sector should not take owners’ promises and projections of public benefits at face value. Moreover, the case study reveals that the public sector should put more effort into ensuring ex post policy and data transparency in order to facilitate benefit-cost analyses of such subsidies. Originality/value The data required to evaluate promises, other than economic development ones, made by franchise owners are not systematically collected across state and local governments in the USA, making large-n studies impossible. Case studies are underutilized approaches in this area of public affairs, and this paper illustrates their usefulness. By focusing on a single facility, an evaluation of the franchise owner’s less acknowledged and arguably more important promises about the facility and its local impact is possible.</t>
  </si>
  <si>
    <t>Do professional sport franchise owners overpromise and underdeliver the public? Lessons from Brooklyn’s Barclays Center</t>
  </si>
  <si>
    <t xml:space="preserve"> Case study , AHP , Renewable energy , Idealization , Regional policy , Strategic mapping</t>
  </si>
  <si>
    <t xml:space="preserve"> Theory , Collaboration , Theoretical analysis , Renewable energy , Energy policy , Decision making , Energy technology , Offshore , Energy industry , Extreme values , Decision theory , Decision analysis , Case studies , Renewable energy , Teams , Energy policy , Strategic planning , Decision making , Regional planning , Economic models , Energy , Decision making , Regional analysis , Coastal zone , Coastal zone , United Kingdom--UK , France</t>
  </si>
  <si>
    <t>https://search.proquest.com/docview/2190035090?accountid=194833</t>
  </si>
  <si>
    <t xml:space="preserve"> 212-228</t>
  </si>
  <si>
    <t xml:space="preserve"> 10.1108/IJESM-02-2017-0011</t>
  </si>
  <si>
    <t>Leseure, Michel;Robins, Dawn;Wall, Graham;Jones, Dylan</t>
  </si>
  <si>
    <t xml:space="preserve"> School of Business, University of Chichester, Chichester, UK , School of Business, University of Chichester, Chichester, UK , Department of Mathematics, University of Portsmouth, Portsmouth, UK , Department of Mathematics, University of Portsmouth, Portsmouth, UK</t>
  </si>
  <si>
    <t>2190035090</t>
  </si>
  <si>
    <t>Purpose Offshore renewable energy technologies provide many new opportunities for coastal regions around the world, and although the energy policy literature has documented the success stories of many “first mover” regions, there is little guidance for “second mover” or “follower” regions. This paper aims to investigate the strategic challenges faced by coastal regions in the Channel area that are not first movers. Design/methodology/approach The authors use a multiple case study approach to analyse the behaviour of regional stakeholders when planning and assessing their participation in the renewable energy sector. Findings The paper reveals the tendency of regional planners to idealise investments in renewable energy. The negative consequences of idealisation are inadequate strategic visions. Research limitations/implications The findings are only relevant in the context of the regions that are part of the case study. Practical implications The paper illustrates how idealisation of technology or strategy is created and how it impacts strategic decision-making. It also discusses how to address idealisation. Social implications Although much of the energy policy literature discusses the challenge of social acceptance, this paper documents an opposite phenomenon, idealisation. There is a need in the energy sector to find a middle ground between these two extremes. Originality/value The paper provides evidence and a theoretical analysis of a decision-making bias, idealisation, which is not discussed in the literature.</t>
  </si>
  <si>
    <t>Making the most out of renewable energy opportunities</t>
  </si>
  <si>
    <t xml:space="preserve"> Framework , Collaborative governance , Economic sustainability , Art sector , Economic-financial performance , Opera house</t>
  </si>
  <si>
    <t xml:space="preserve"> Performing arts , Collaboration , Nonprofit organizations , Public finance , Performing arts , Recovery , Trustworthiness , Opera , Clearing houses , Opera houses , Economic crisis , Economic crisis , Sustainability , Houses , Case studies , Performing arts , Governance , Governance , Public administration , Financial performance , Corporate governance , Italy</t>
  </si>
  <si>
    <t xml:space="preserve"> 78</t>
  </si>
  <si>
    <t xml:space="preserve"> 2019-05-21 (Received) , 2019-07-30 (Revised) , 2019-09-25 (Revised) , 2019-10-13 (Accepted)</t>
  </si>
  <si>
    <t>https://search.proquest.com/docview/2336215566?accountid=194833</t>
  </si>
  <si>
    <t xml:space="preserve"> 78-93</t>
  </si>
  <si>
    <t xml:space="preserve"> 10.1108/IJPSM-05-2019-0138</t>
  </si>
  <si>
    <t>Fanelli, Simone;Donelli, Chiara Carolina;Zangrandi, Antonello;Mozzoni, Isabella</t>
  </si>
  <si>
    <t>2336215566</t>
  </si>
  <si>
    <t>Purpose Opera houses have been traditionally publicly financed in many western countries. However, today many opera houses are facing serious financial troubles, due to the recent financial crisis. There is thus a widespread public debate on measures to ensure agency efficiency for performing arts organizations. Focusing on the reform implemented recently in Italy, which submitted opera houses that had severe financial difficulties to a recovery plan and encouraged forms of collaborative governance (CG), the purpose of this paper is to investigate the impact of CG on the performance of the arts sector. Design/methodology/approach Multiple case studies are used, on longitudinal data from multiple sources over a period of up to five years, in order to triangulate the narrative of financial and artistic performance and ensure trustworthiness. The study thus spans the period before the Bray Law came into force (2013) and covers the entire period in which recovery plans were implemented. Findings The analysis explores how opera houses are building sustainability for themselves and the community in terms of financial and artistic performance through CG. Various forms of CG adopted yielded positive results. Furthermore, more robust forms of CG generated better performance, especially from a financial point of view. Originality/value This paper adds to the limited knowledge of CG in the non-profit sector by bridging the fields of agency performance and CG. It discusses how the introduction of forms of CG can build up long-term sustainability, solving the dilemma of how to achieve financial equilibrium without compromising artistic quality, focusing on the case of opera houses, which are notably affected by Baumol’s cost disease.</t>
  </si>
  <si>
    <t>Balancing artistic and financial performance: is collaborative governance the answer?</t>
  </si>
  <si>
    <t xml:space="preserve"> Malaysia , Electronic records , Military service , Records and information management , Records and management insight</t>
  </si>
  <si>
    <t xml:space="preserve"> Research , Information systems , Electronic records , Public services , Initiatives , Records management , Archives &amp; records , Literature reviews , Infrastructure , Influence , Information management , Case studies , Accountability , Malaysia</t>
  </si>
  <si>
    <t xml:space="preserve"> 81</t>
  </si>
  <si>
    <t xml:space="preserve"> 2018-10-28 (Received) , 2018-10-28 (Revised) , 2018-12-27 (Revised) , 2019-03-20 (Revised) , 2019-04-23 (Revised) , 2019-04-27 (Accepted)</t>
  </si>
  <si>
    <t>https://search.proquest.com/docview/2404385045?accountid=194833</t>
  </si>
  <si>
    <t xml:space="preserve"> 81-99</t>
  </si>
  <si>
    <t xml:space="preserve"> 10.1108/RMJ-10-2018-0043</t>
  </si>
  <si>
    <t>Azlan Long Abdullah;Zawiyah Mohammad Yusof;Umi Asma Mokhtar</t>
  </si>
  <si>
    <t>2404385045</t>
  </si>
  <si>
    <t>Purpose The purpose of this paper is to explore, identify and gain insight into factors related to electronic records and information management (e-RIM) issues and their influence on the implementation of e-RIM initiative in military service in Malaysia. This exploration was conducted via a literature review and case study. Design/methodology/approach This study adopted a qualitative approach and used a case study involving two army departments in Malaysia. Interviews triangulated by document content analysis and observations were used for data collection. The data were analysed using a directional content analysis approach. Findings This study reveals that people, organizations, technology and processes are the interrelated contexts underlying e-RIM issues which inevitably influence the implementation of e-RIM initiatives. Competency and leadership, governance structure, culture and strategic planning, technology development and record-keeping process are the main factors impacting such efforts, in turn forming potential obstacles for organizations implementing such initiatives. Research limitations/implications The research approach and design adopted and the sample size were insufficient for generalization of the findings. Practical implications This study shows that e-RIM initiatives pose greater challenges related to various issues that cause difficulties in improving and implementing the initiative. Thus, it is crucial for organizations to ascertain and comprehend the factors that influence e-RIM initiatives prior to formulating strategies and approaches in addressing those factors, which would in turn affect the implementation of e-RIM initiatives. Originality/value This study provides insights into the fundamental factors embracing the e-RIM issues which influence the initiatives, and thereby fosters further discussion and research in the subject matter in Malaysia.</t>
  </si>
  <si>
    <t>Factors influencing the implementation of electronic records and information management</t>
  </si>
  <si>
    <t xml:space="preserve"> Change management , Case studies , Health policy , International comparison , Healthcare reform , Large-scale change</t>
  </si>
  <si>
    <t xml:space="preserve"> Research , Success , Health care policy , Patients , Books , Content analysis , Initiatives , Insurance coverage , Researchers , Quality of care , Health care industry , Quality , Occupational health and safety , Patient satisfaction , Case studies , Learning , Transformation , Health insurance , Primary care , Public health , Coverage , Child abuse &amp; neglect , Technology , Governance , Reforms , Partnerships , Health services , India</t>
  </si>
  <si>
    <t xml:space="preserve"> 2019-01-24 (Received) , 2019-04-26 (Revised) , 2019-06-24 (Accepted)</t>
  </si>
  <si>
    <t>https://search.proquest.com/docview/2397471592?accountid=194833</t>
  </si>
  <si>
    <t xml:space="preserve"> 237-253</t>
  </si>
  <si>
    <t xml:space="preserve"> 10.1108/JHOM-01-2019-0018</t>
  </si>
  <si>
    <t>Braithwaite, Jeffrey;Ludlow, Kristiana;Churruca, Kate;James, Wendy;Herkes, Jessica;McPherson, Elise;Ellis, Louise A;Long, Janet C</t>
  </si>
  <si>
    <t>2397471592</t>
  </si>
  <si>
    <t>Purpose Much work about health reform and systems improvement in healthcare looks at shortcomings and universal problems facing health systems, but rarely are accomplishments dissected and analyzed internationally. The purpose of this paper is to address this knowledge gap by examining the lessons learned from health system reform and improvement efforts in 60 countries. Design/methodology/approach In total, 60 low-, middle- and high-income countries provided a case study of successful health reform, which was gathered into a compendium as a recently published book. Here, the extensive source material was re-examined through inductive content analysis to derive broad themes of systems change internationally. Findings Nine themes were identified: improving policy, coverage and governance; enhancing the quality of care; keeping patients safe; regulating standards and accreditation; organizing care at the macro-level; organizing care at the meso- and micro-level; developing workforces and resources; harnessing technology and IT; and making collaboratives and partnerships work. Practical implications These themes provide a model of what constitutes successful systems change across a wide sample of health systems, offering a store of knowledge about how reformers and improvement initiators achieve their goals. Originality/value Few comparative international studies of health systems include a sufficiently wide selection of low-, middle- and high-income countries in their analysis. This paper provides a more balanced approach to consider where achievements are being made across healthcare, and what we can do to replicate and spread successful examples of systems change internationally.</t>
  </si>
  <si>
    <t>Systems transformation: learning from change in 60 countries</t>
  </si>
  <si>
    <t xml:space="preserve"> Quality control , Process variation , Defect reduction , Chocolate manufacturing</t>
  </si>
  <si>
    <t xml:space="preserve"> Design of experiments , Customer satisfaction , Quality control , Defects , Reliability , Reprocessing , Chocolate , Case studies , Customer satisfaction , Product quality , Quality management , Process controls , Lean manufacturing , Manufacturers , Product lines , Customers , Customization , Six Sigma , United Kingdom--UK</t>
  </si>
  <si>
    <t xml:space="preserve"> 711</t>
  </si>
  <si>
    <t xml:space="preserve"> 2018-12-04 (Received) , 2019-05-29 (Revised) , 2019-06-12 (Accepted)</t>
  </si>
  <si>
    <t>https://search.proquest.com/docview/2427970909?accountid=194833</t>
  </si>
  <si>
    <t>37</t>
  </si>
  <si>
    <t xml:space="preserve"> 711-731</t>
  </si>
  <si>
    <t xml:space="preserve"> 10.1108/IJQRM-12-2018-0332</t>
  </si>
  <si>
    <t>Sibanda, Nhlanhla;Ramanathan, Usha</t>
  </si>
  <si>
    <t>2427970909</t>
  </si>
  <si>
    <t>Purpose This research is elucidating quality control theories to reduce variation in chocolate manufacturing process in the UK food company that will help maintain the processes stable and predictable. The purpose of this paper is to reduce defects of the output; to identify the root causes of variation; to establish and implement solutions to this variation problem; and to establish a control system to monitor and report any variation in the process. Design/methodology/approach The authors use experimental case study of a chocolate company to achieve the objective. In this paper, the authors predominantly use established theory define–measure–analyse–improve–control, customised to the case of the chocolate factory to reduce variations in production processes. Findings The results confirm that customised-traditional theoretical quality models will support manufacturing companies to maintain customer satisfaction while enhancing quality and reliability. Practical implications Implementation of customised approach reduced the rate of defect from 8 to 3.7 per cent. The implications of reduced variation are improved product quality; reprocessing elimination; and a more stable process that support sustainability and reliability in producing chocolates to meet customer needs. Social implications The authors used an experimental-based case study approach to test with one company. Testing in multiple case companies may help to generalise results. Originality/value The research study experimentally tested quality approach with a real case company and hence the findings of this study can be applied to other cases working in similar settings.</t>
  </si>
  <si>
    <t>A holistic approach of quality: a case of UK chocolate manufacturing</t>
  </si>
  <si>
    <t xml:space="preserve"> Collaboration , Entrepreneurial ecosystem , Economic development , Reflective theory , Reflexive practitioner , Strategic doing</t>
  </si>
  <si>
    <t xml:space="preserve"> Higher education , Theory , Colleges &amp; universities , Participation , Collaboration , Trends , Economic development , Case studies , Design , Entrepreneurs , Entrepreneurship , Startups , Economic development , Business incubators , Economic growth , Globalization , Alabama</t>
  </si>
  <si>
    <t xml:space="preserve"> 2019-04-23 (Received) , 2019-04-25 (Accepted)</t>
  </si>
  <si>
    <t>https://search.proquest.com/docview/2293676425?accountid=194833</t>
  </si>
  <si>
    <t xml:space="preserve"> 339-358</t>
  </si>
  <si>
    <t xml:space="preserve"> 10.1108/JEPP-04-2019-0033</t>
  </si>
  <si>
    <t xml:space="preserve"> Purdue University
611310</t>
  </si>
  <si>
    <t>Morrison, Edward;Barrett, John D;Fadden, Janyce B</t>
  </si>
  <si>
    <t>2293676425</t>
  </si>
  <si>
    <t>Purpose The purpose of this paper is to apply a reflective theory of development for entrepreneurial ecosystems in the Muscle Shoals region of northern Alabama. The theory provides guidance for practitioners and policymakers interested in developing entrepreneurial ecosystems. Design/methodology/approach The theory offers five propositions, which are illustrated and applied in the case study. The propositions include the need for civic leaders recognizing local talent; support networks for entrepreneurs; a quality, connected place; activities designed to increase interactivity for entrepreneurs within the ecosystem; five distinct phases producing replicable, scalable and sustainable projects; and universities providing platforms upon which the ecosystems can develop. Findings Application of the proposed theory is transforming the entrepreneurial ecosystem in the Muscle Shoals region. In just four years, the project has produced over 30 initiatives and events, precipitously increased student participation in entrepreneurial ventures and raised over $1m. Originality/value The theory and its application developed from a collaboration between the Agile Strategy Lab at Purdue University and the Institute for Innovation and Economic Development at the University of North Alabama. This collaboration is replicable, scalable and sustainable, and is a model for university-led entrepreneurial ecosystem development and transformation.</t>
  </si>
  <si>
    <t>Shoals Shift Project: an ecosystem transformation success story</t>
  </si>
  <si>
    <t xml:space="preserve"> Analytic philosophy , Political obligation , Political philosophy , Corporate social responsibility , Legal disobedience</t>
  </si>
  <si>
    <t xml:space="preserve"> Ethics , Civil disobedience , Ride sharing services , Organizational behavior , Obligations , Business ethics , Case studies , Business , Business ethics , Philosophy , Law , Business ethics , Assumptions , Unlawful , Illegal , United States--US , Philadelphia Pennsylvania</t>
  </si>
  <si>
    <t xml:space="preserve"> 2018-05-02 (Registration) , 2017-11-20 (Received) , 2018-04-28 (Accepted)</t>
  </si>
  <si>
    <t>https://search.proquest.com/docview/2045807632?accountid=194833</t>
  </si>
  <si>
    <t>160</t>
  </si>
  <si>
    <t>Journal of Business Ethics</t>
  </si>
  <si>
    <t xml:space="preserve"> 35-51</t>
  </si>
  <si>
    <t>0167-4544</t>
  </si>
  <si>
    <t xml:space="preserve"> 2018-05-28</t>
  </si>
  <si>
    <t xml:space="preserve"> 10.1007/s10551-018-3904-4</t>
  </si>
  <si>
    <t xml:space="preserve"> Journal of Business Ethics is a copyright of Springer, (2018). All Rights Reserved.</t>
  </si>
  <si>
    <t xml:space="preserve"> Uber Technologies Inc
511210
518210 , Parking Authority-Philadelphia PA
926120</t>
  </si>
  <si>
    <t>Young, Carson</t>
  </si>
  <si>
    <t xml:space="preserve"> University of Pennsylvania, Philadelphia, PA, USA</t>
  </si>
  <si>
    <t>2045807632</t>
  </si>
  <si>
    <t>Many business ethicists assume that if a type of conduct is illegal, then it is also unethical. This article scrutinizes that assumption, using the rideshare company Uber’s illegal operation in the city of Philadelphia as a case study. I argue that Uber’s unlawful conduct was permissible. I also argue that this position is not an extreme one: it is consistent with a variety of theoretical commitments in the analytic philosophical tradition regarding political obligation (i.e. the moral duty to obey the law because it is the law). I conclude by showing why business ethicists would have a better rejoinder to the “dominant view” of business ethics associated with Milton Friedman if they dispensed with the assumption that illegal implies unethical.</t>
  </si>
  <si>
    <t>Putting the Law in Its Place: Business Ethics and the Assumption that Illegal Implies Unethical: JBE</t>
  </si>
  <si>
    <t xml:space="preserve"> Sustainable development , Sustainability , Teaching , Simulation , Case studies , Technology , Business students , Pedagogical tools , Social progress</t>
  </si>
  <si>
    <t xml:space="preserve"> Teaching , Sustainable development , Pedagogy , Sustainable development , Simulation , Teaching , Business ethics , Learning , Case studies , Learning , Sustainability , Simulation , Sustainable development , Teaching , Cognitive development , Case studies , Technology , Classrooms , Teaching methods</t>
  </si>
  <si>
    <t xml:space="preserve"> 303</t>
  </si>
  <si>
    <t xml:space="preserve"> 2019-05-29 (Registration) , 2018-02-05 (Received) , 2019-05-29 (Accepted)</t>
  </si>
  <si>
    <t>https://search.proquest.com/docview/2239964489?accountid=194833</t>
  </si>
  <si>
    <t>161</t>
  </si>
  <si>
    <t>Jan 2020</t>
  </si>
  <si>
    <t xml:space="preserve"> 303-327</t>
  </si>
  <si>
    <t xml:space="preserve"> Jan 2020</t>
  </si>
  <si>
    <t xml:space="preserve"> 2019-06-14</t>
  </si>
  <si>
    <t xml:space="preserve"> 10.1007/s10551-019-04217-5</t>
  </si>
  <si>
    <t xml:space="preserve"> Journal of Business Ethics is a copyright of Springer, (2019). All Rights Reserved.</t>
  </si>
  <si>
    <t>Prado, Andrea M;Arce, Ronald;Lopez, Luis E;García, Jaime;Pearson, Andy A</t>
  </si>
  <si>
    <t xml:space="preserve"> INCAE Business School, Alajuela, Costa Rica , Latin American Center for Competitiveness and Sustainable Development, INCAE Business School, Alajuela, Costa Rica , INCAE Business School, Alajuela, Costa Rica , Social Progress Imperative, INCAE Business School, Alajuela, Costa Rica , INCAE Business School, Alajuela, Costa Rica</t>
  </si>
  <si>
    <t>2239964489</t>
  </si>
  <si>
    <t>The systemic complexity of sustainable development imposes a major cognitive challenge to students’ learning. Faculty can explore new approaches in the classroom to teach the topic successfully, including the use of technology. We conducted an experiment to compare the effectiveness of a simulation vis-à-vis a case-based method to teach sustainable development. We found that both pedagogical methods are effective for teaching this concept, although our results support the idea that simulations are slightly more effective than case studies, particularly to teach its multidimensional and inter-temporal nature. Therefore, our findings suggest the use of both simulations and case studies as pedagogical tools to convey the main ideas associated with sustainable development.</t>
  </si>
  <si>
    <t>Simulations Versus Case Studies: Effectively Teaching the Premises of Sustainable Development in the Classroom: JBE</t>
  </si>
  <si>
    <t xml:space="preserve"> Adverse leadership , CEO Narrative , Ethics in transnational companies , Leadership succession , Resilient ethical culture</t>
  </si>
  <si>
    <t xml:space="preserve"> Research , Behavior , Chief executive officers , Collaboration , Leadership , Corporate culture , Employees , Context , Blindness , Researchers , Ethics , Ethics , Leadership , Case studies</t>
  </si>
  <si>
    <t xml:space="preserve"> 275</t>
  </si>
  <si>
    <t xml:space="preserve"> 2019-06-19 (Received) , 2020-02-04 (Revised) , 2020-02-06 (Revised) , 2020-02-06 (Accepted)</t>
  </si>
  <si>
    <t>https://search.proquest.com/docview/2425784453?accountid=194833</t>
  </si>
  <si>
    <t>Journal of Global Responsibility</t>
  </si>
  <si>
    <t xml:space="preserve"> 275-294</t>
  </si>
  <si>
    <t>2041-2568</t>
  </si>
  <si>
    <t xml:space="preserve"> 10.1108/JGR-06-2019-0065</t>
  </si>
  <si>
    <t>Roque, Ana;Moreira, José Manuel;José Dias Figueiredo;Albuquerque, Rosana;Gonçalves, Helena</t>
  </si>
  <si>
    <t>2425784453</t>
  </si>
  <si>
    <t>Purpose The purpose of this paper is to contribute to the relaxion on what can be done to develop ethical cultures that may be less permeable and more resilient to changes in leadership from an ethical point of view. The influence of leaders on organisational ethics is recognised, and there are even those who consider that it is not possible to maintain an ethical culture when leaders are not engaged. But, if this theory is true, all business ethics programmes that can be created, and the cultures that can gradually be developed in organisations, will always have their existence and robustness suspended at each leadership change. How to maintain an ethical culture beyond leadership? Design/methodology/approach As a strategy, we used the case study with a narrative methodology, in which a chief executive officer (CEO) and a chief compliance officer (CCO) narrate in the first person a case of perceived collapse of the ethical culture of a multinational company. Findings The findings point to the difficulty in maintaining ethical leadership. Key aspects to protect an organization from leadership changes are as follows: the management of the succession process, the quality of the training on ethics and the mechanisms developed by the organization to foment speak up and take notice of the situations. Moral blindness and the banality of evil that also can be observed in organizations appear as facilitating elements for collapse. Originality/value Ethical leadership is generally presented as a necessary condition for an ethical culture. However, leaders often have unethical or ethically neutral leadership. This case helps to understand the difficulties experienced by leaders in adopting ethical leadership and proposes a set of instruments and procedures that, when included in an ethical programme, can protect the company's ethical culture against unethical leaders. Some characteristics of our case study make it particularly relevant: action occurs in a multinational, a context where, by size and complexity, achieving uniformity in culture becomes particularly relevant, and actions happen in the context of a CEO succession process, something that may occur in any company and which is often a trigger for ethical misconducts. Additionally, our case is narrated by a CEO and a CCO, which makes it rare, as it is especially difficult to have access to these executives.</t>
  </si>
  <si>
    <t>Ethics beyond leadership: can ethics survive bad leadership?</t>
  </si>
  <si>
    <t xml:space="preserve"> Virtuous leadership , Virtue ethics , Leadership in Africa</t>
  </si>
  <si>
    <t xml:space="preserve"> Morality , Communitarianism , Leadership , Leadership , Communitarianism , Case studies , Virtue ethics , Drug industry , Bravery , Modelling , Brands , Morality , Communitarianism , Case studies , Virtue ethics , Structured interviews , Leadership , Africa</t>
  </si>
  <si>
    <t xml:space="preserve"> 749</t>
  </si>
  <si>
    <t xml:space="preserve"> 2019-10-30 (Registration) , 2018-09-10 (Received) , 2019-10-30 (Accepted)</t>
  </si>
  <si>
    <t>https://search.proquest.com/docview/2346282306?accountid=194833</t>
  </si>
  <si>
    <t xml:space="preserve"> 749-762</t>
  </si>
  <si>
    <t xml:space="preserve"> 2019-11-11</t>
  </si>
  <si>
    <t xml:space="preserve"> 10.1007/s10551-019-04340-3</t>
  </si>
  <si>
    <t xml:space="preserve"> Journal of Business Ethics is a copyright of Springer, (2019). All Rights Reserved. This work is published under http://creativecommons.org/licenses/by/4.0/ (the “License”). Notwithstanding the ProQuest Terms and Conditions, you may use this content in accordance with the terms of the License.</t>
  </si>
  <si>
    <t>Adeyinka, Adewale</t>
  </si>
  <si>
    <t xml:space="preserve"> University of Reading, Henley Business School, Reading, UK (GRID:grid.9435.b) (ISNI:0000 0004 0457 9566)</t>
  </si>
  <si>
    <t>2346282306</t>
  </si>
  <si>
    <t>The nature and extent of Africa’s leadership challenge has been explored from multi-theoretical perspectives finding that amongst other issues, it is ethical in nature. This study therefore aimed to investigate and present a model of virtuous leadership within an indigenous African firm’s context drawing from the African virtue ethics of Afro - communitarianism . Using a qualitative case study design, it explored a model of virtuous leadership within a leading Nigerian pharmaceutical brand. Data was collected from multiple primary sources including semi-structured interviews and informal conversations as well as secondary sources. This study found a virtuous leadership model underpinned by four African primary virtues—Truthfulness, Courage, Humility and Humanity within a context of communitarianism. It also found that the nature and practice of these four virtues by the leaders within the context positively shaped employees’ moral characters through visible modelling but not without its flaws. It concluded that virtuous leadership models are essential within the African leadership context to rise above existing status quo to build communities of practices that are not business as usual but seeking the ultimate end of facilitating the flourishing of immediate and wider communities alike.</t>
  </si>
  <si>
    <t>A Model of Virtuous Leadership in Africa: Case Study of a Nigerian Firm: JBE</t>
  </si>
  <si>
    <t xml:space="preserve"> Place crowd safety , Crowd science development</t>
  </si>
  <si>
    <t xml:space="preserve"> Research , Egress , Behavior , Fatalities , Science , Risk assessment , Strategic management , Information management , Case studies , Safety management</t>
  </si>
  <si>
    <t xml:space="preserve"> 385</t>
  </si>
  <si>
    <t xml:space="preserve"> 2019-10-18 (Received) , 2020-01-06 (Revised) , 2020-02-06 (Revised) , 2020-02-14 (Revised) , 2020-02-24 (Accepted)</t>
  </si>
  <si>
    <t>https://search.proquest.com/docview/2442734300?accountid=194833</t>
  </si>
  <si>
    <t>Journal of Place Management and Development</t>
  </si>
  <si>
    <t xml:space="preserve"> 385-407</t>
  </si>
  <si>
    <t>1753-8335</t>
  </si>
  <si>
    <t xml:space="preserve"> 10.1108/JPMD-10-2019-0090</t>
  </si>
  <si>
    <t>Still, Keith;Papalexi, Marina;Fan, Yiyi;Bamford, David</t>
  </si>
  <si>
    <t>2442734300</t>
  </si>
  <si>
    <t>Purpose This paper aims to explore the development and application of place crowd safety management tools for areas of public assembly and major events, from a practitioner perspective. Design/methodology/approach The crowd safety risk assessment model is known as design, information, management-ingress, circulation, egress (DIM-ICE) (Still, 2009) is implemented to optimise crowd safety and potentially throughput. Three contrasting case studies represent examples of some of the world’s largest and most challenging crowd safety projects. Findings The paper provides some insight into how the DIM-ICE model can be used to aid strategic planning at major events, assess potential crowd risks and to avoid potential crowd safety issues. Practical implications It provides further clarity to what effective place management practice is. Evidence-based on the case studies demonstrates that the application of the DIM-ICE model is useful for recognising potential place crowd safety issues and identifying areas for require improvement. Originality/value Crowd science is an emerging field of research, which is primarily motivated by place crowd safety issues in congested places; the application and reporting of an evidence-based model (i.e. DIM-ICE model) add to this. The paper addresses a research gap related to the implementation of analytic tools in characterising place crowd dynamics.</t>
  </si>
  <si>
    <t>Place crowd safety, crowd science? Case studies and application</t>
  </si>
  <si>
    <t>Business Ethics</t>
  </si>
  <si>
    <t xml:space="preserve"> Embedded generation , Wind turbine , Corporate social responsibility , Business ethics , Sustainable development</t>
  </si>
  <si>
    <t xml:space="preserve"> Small &amp; medium sized enterprises-SME , Wind power , Corporate responsibility , Electricity generation , Benefit cost analysis , Turbines , Energy , Electricity , Case studies , Cost control , Climate change , Experts , Research methodology , Cost analysis , Business ethics , Site visits , Experts , Wind energy , Companies , Owners , Installation , Cost analysis , Research methodology , Electricity , Power , Case studies , Climate change , Cost containment , Ireland</t>
  </si>
  <si>
    <t xml:space="preserve"> 417</t>
  </si>
  <si>
    <t>https://search.proquest.com/docview/1945565773?accountid=194833</t>
  </si>
  <si>
    <t>145</t>
  </si>
  <si>
    <t xml:space="preserve"> 417-428</t>
  </si>
  <si>
    <t xml:space="preserve"> 10.1007/s10551-015-2837-4</t>
  </si>
  <si>
    <t xml:space="preserve"> Journal of Business Ethics is a copyright of Springer, 2017.</t>
  </si>
  <si>
    <t>Kealy, Tony</t>
  </si>
  <si>
    <t xml:space="preserve"> Department of Electrical Services Engineering, Dublin Institute of Technology, Dublin, Ireland</t>
  </si>
  <si>
    <t>1945565773</t>
  </si>
  <si>
    <t>In recent years, a growing number of small-to-medium-enterprises are embracing wind turbine projects not only as part of their cost reduction strategy but also to actively play their part in the global fight against climate change. However, it would appear there are currently limited empirical studies carried out in this emerging industry. This case study analyses the cost effectiveness of one such wind turbine initiative by a company in the Republic of Ireland, who invested in a 300&amp;#xa0;kW embedded wind turbine project at the end of 2013. The research methodology which is primarily a case study analysis included comparing historical electricity utility bills which allowed the 2013 quantity of electrical energy units imported, i.e. the year before the turbine was installed to be compared with the 2014 value, i.e. the year after the turbine was installed. Numerous site visits were undertaken over a four-year period, during which electric meter readings were recorded and stored. The findings of this piece of research indicate that the installation of the embedded wind turbine had minimal positive effect on the annual electricity costs for the company. Indeed the turbine appears to have significant negative effects such as a need for an increased maximum import capacity and also it appeared to contribute to a deteriorating utility power factor. While the aesthetic nature of the on-site turbine seemed to create a positive image of the company, it would appear that caution should be exercised when business owners select alternative energy providers who claim to be experts in the energy field but may have limited knowledge in this area of wind energy, which as of yet has minimal robust research into all aspects of its benefits/attributes.</t>
  </si>
  <si>
    <t>Does an Embedded Wind Turbine Reduce a Company’s Electricity Bill? Case Study of a 300&amp;amp;#xa0;kW Wind Turbine in Ireland: JBE</t>
  </si>
  <si>
    <t xml:space="preserve"> Sensemaking , Corporate social responsibility , Globalization , Legitimacy , Identity orientation , Qualitative study</t>
  </si>
  <si>
    <t xml:space="preserve"> Legitimation , Cognition , Legitimacy , Legitimacy , Identity , Decision making , Decision making , Cognition &amp; reasoning , Social responsibility , Case studies , Tobacco , Social responsibility , Legitimation , Personality , Legitimacy , Tobacco , Sense making approach , Decision making , Identity , Business ethics , Cognition , Globalization , Social responsibility , Organizational behavior , Switzerland</t>
  </si>
  <si>
    <t xml:space="preserve"> 587</t>
  </si>
  <si>
    <t>https://search.proquest.com/docview/2015712495?accountid=194833</t>
  </si>
  <si>
    <t>148</t>
  </si>
  <si>
    <t xml:space="preserve"> 587-602</t>
  </si>
  <si>
    <t xml:space="preserve"> 10.1007/s10551-015-3011-8</t>
  </si>
  <si>
    <t xml:space="preserve"> Journal of Business Ethics is a copyright of Springer, (2016). All Rights Reserved.</t>
  </si>
  <si>
    <t xml:space="preserve"> British American Tobacco PLC
312230</t>
  </si>
  <si>
    <t>Richter, Ulf H;Arndt, Felix F</t>
  </si>
  <si>
    <t xml:space="preserve"> University of Nottingham China, Ningbo, China , University of Nottingham China, Ningbo, China</t>
  </si>
  <si>
    <t>2015712495</t>
  </si>
  <si>
    <t>Applying the sensemaking perspective in the field of corporate social responsibility (CSR) is a recent but promising development. Using an in-depth exploratory case study, we analyze and discuss the CSR character of British American Tobacco (BAT) Switzerland. Our findings indicate that BAT Switzerland does not follow traditional patters of building CSR. BAT Switzerland can be classified as a “legitimacy seeker,” characterized mainly by a relational identity orientation and legitimation strategies that might provide pragmatic and/or cognitive legitimacy. We conclude that understanding the cognitive processes underlying the CSR decision-making process is of fundamental value when analyzing and changing the CSR approach of a firm. We discuss boundary conditions of the CSR character framework and expand it by differentiating between process and product legitimacy, as both perspectives have important but possibly different implications for the firm.</t>
  </si>
  <si>
    <t>Cognitive Processes in the CSR Decision-Making Process: A Sensemaking Perspective: JBE</t>
  </si>
  <si>
    <t xml:space="preserve"> CSR , Multinational company (MNC) , Headquarter-subsidiaries relationships , Institutional work , Hybridization , Change agents , International business</t>
  </si>
  <si>
    <t xml:space="preserve"> Subsidiaries , Hybridization , Organizational change , Teaching , Organizational change , Center and periphery , Social responsibility , Social responsibility , Case studies , Foreign subsidiaries , Multinational corporations , International business , Business ethics , Qualitative research , Companies , Social responsibility , Meaning , Work , Change agents , Teaching , Institutional change , Organizational change , Japan</t>
  </si>
  <si>
    <t>https://search.proquest.com/docview/2015713272?accountid=194833</t>
  </si>
  <si>
    <t xml:space="preserve"> 625-645</t>
  </si>
  <si>
    <t xml:space="preserve"> 10.1007/s10551-015-3007-4</t>
  </si>
  <si>
    <t xml:space="preserve"> Asics Corp
316210
339920</t>
  </si>
  <si>
    <t>Acquier, Aurélien;Carbone, Valentina;Moatti, Valérie</t>
  </si>
  <si>
    <t xml:space="preserve"> ESCP Europe, Paris, France , ESCP Europe, Paris, France , ESCP Europe, Paris, France</t>
  </si>
  <si>
    <t>2015713272</t>
  </si>
  <si>
    <t>While corporate social responsibility (CSR) is recognized as taking on various national meanings and practices, research has not sufficiently investigated how multinational companies (MNC) simultaneously achieve global CSR integration and local CSR adaptation. Building on a qualitative case study carried out at ASICS, an MNC headquartered in Japan, we show how this organizational dilemma may be solved through hybridization work, a form of institutional work performed by CSR managers in subsidiaries to combine and adapt different institutional approaches to CSR. By developing the notion of hybridization work, we contribute by (1) revealing a set of practices that contribute to institutional change within organizations and (2) enriching the study of CSR organizational change and international business by showing how hybridization Work leads to a greater organizational integration between core and periphery, and by identifying the triggering factors for subsidiary initiative in CSR.</t>
  </si>
  <si>
    <t>“Teaching the Sushi Chef”: Hybridization Work and CSR Integration in a Japanese Multinational Company: JBE</t>
  </si>
  <si>
    <t xml:space="preserve"> Case survey , Moral intensity , Multi-determined antecedents , Organizational ethics , Situational strength , Unethical managerial behavior</t>
  </si>
  <si>
    <t xml:space="preserve"> Ethics , Case studies , Managerial skills , Organizational behavior , Morality , Business ethics , Quantitative analysis , Context , Moderators , Behavioural aspects , Quantitative analysis , Polls &amp; surveys , Organizational ethics</t>
  </si>
  <si>
    <t xml:space="preserve"> 793</t>
  </si>
  <si>
    <t xml:space="preserve"> 2016-11-01 (Registration) , 2016-01-02 (Received) , 2016-10-31 (Accepted)</t>
  </si>
  <si>
    <t>https://search.proquest.com/docview/2151027124?accountid=194833</t>
  </si>
  <si>
    <t>153</t>
  </si>
  <si>
    <t>Dec 2018</t>
  </si>
  <si>
    <t xml:space="preserve"> 793-812</t>
  </si>
  <si>
    <t xml:space="preserve"> Dec 2018</t>
  </si>
  <si>
    <t xml:space="preserve"> 2016-11-29</t>
  </si>
  <si>
    <t xml:space="preserve"> 10.1007/s10551-016-3374-5</t>
  </si>
  <si>
    <t xml:space="preserve"> Journal of Business Ethics is a copyright of Springer, (2016). All Rights Reserved. , © 2016. This work is published under http://creativecommons.org/licenses/by/4.0/ (the “License”). Notwithstanding the ProQuest Terms and Conditions, you may use this content in accordance with the terms of the License.</t>
  </si>
  <si>
    <t>Miska, Christof;Stahl, Günter K;Fuchs, Matthias</t>
  </si>
  <si>
    <t xml:space="preserve"> Department of Global Business and Trade, Institute for International Business, Vienna University of Economics and Business (WU Vienna), Vienna, Austria , Department of Global Business and Trade, Institute for International Business, Vienna University of Economics and Business (WU Vienna), Vienna, Austria , Department of Global Business and Trade, Institute for International Business, Vienna University of Economics and Business (WU Vienna), Vienna, Austria</t>
  </si>
  <si>
    <t>2151027124</t>
  </si>
  <si>
    <t>We examine the moderating role of the situational and organizational contexts in determining unethical managerial behavior, applying the case-survey methodology. On the basis of a holistic, multiple-antecedent perspective, we hypothesize that two key constructs, moral intensity and situational strength, help explain contextual moderating effects on relationships between managers’ individual characteristics and unethical behavior. Based on a quantitative analysis of 52 case studies describing occurrences of real-life unethical conduct, we find empirical support for the hypothesized contextual moderating effects of moral intensity and situational strength. By examining these complex contextual moderators, we aim to contribute to organizational ethics research as we shed light on the critical role that context may play in influencing unethical managerial behavior.</t>
  </si>
  <si>
    <t>The Moderating Role of Context in Determining Unethical Managerial Behavior: A Case Survey: JBE</t>
  </si>
  <si>
    <t>Biochemistry</t>
  </si>
  <si>
    <t xml:space="preserve"> Copper mines , environmental pollution , heavy metals , soil-plant interactions , toxicity</t>
  </si>
  <si>
    <t xml:space="preserve"> Nickel , Foliage , Iron , Aluminum , Trace elements , Anthropogenic factors , Nickel , Copper , Zinc , Cadmium , Iron , Cobalt , Copper , Copper , Foliage , Cobalt , Case studies , Soils , Lead , Case studies , Zinc , Soils , Iron , Trace elements , Carbon dioxide , Zinc , Cobalt , Foliage , Nickel , Cadmium , Heavy metals , Aluminum , Heavy metals , Soil analysis , Heavy metals , Accumulators , Trace elements , Lead , Copper , Aluminum , Turkey , Silene</t>
  </si>
  <si>
    <t xml:space="preserve"> 223</t>
  </si>
  <si>
    <t>https://search.proquest.com/docview/2397984074?accountid=194833</t>
  </si>
  <si>
    <t>Phyton</t>
  </si>
  <si>
    <t xml:space="preserve"> Buenos Aires</t>
  </si>
  <si>
    <t xml:space="preserve"> 223-238</t>
  </si>
  <si>
    <t xml:space="preserve"> Italian</t>
  </si>
  <si>
    <t xml:space="preserve"> Italian , Spanish , Portuguese , French , English , German</t>
  </si>
  <si>
    <t>0031-9457</t>
  </si>
  <si>
    <t xml:space="preserve"> 10.32604/phyton.2019.07446</t>
  </si>
  <si>
    <t xml:space="preserve"> © 2019. This work is licensed under http://creativecommons.org/licenses/by/4.0/  (the “License”). Notwithstanding the ProQuest Terms and Conditions, you may use this content in accordance with the terms of the License.</t>
  </si>
  <si>
    <t>Ozturk, Munir;Altay, Volkan;Kucuk, Mahir;Ibrahim Ertuğrul Yalçın</t>
  </si>
  <si>
    <t>2397984074</t>
  </si>
  <si>
    <t>This study presents a case study on the heavy metal analysis of soil and plant samples around the Murgul copper mine, one of the first and most important mining areas in Turkey. An attempt has been made to investigate the status of trace elements like Al 3+ , Fe 2+ , Cu 2+ , Zn 2+ , Pb 2+ , Ni 2+ , Co 2+ and Cd 2+ in soils and plants. The sampling localities were taken from 500 m, 600 m, and 1000 m altitudes around the factory and at 1400 m in the forest zone. The aboveground parts and foliage ash of Silene compacta, Tussilago farfara, Smilax excelsa, Rhododendron ponticum, R. luteum , and herbal mix were analysed. The results of analysis have revealed the minimum and maximum concentrations measured in the plants as follows; aluminium (20-8985 mg kg-1), cadmium (0.0-0.5 mg kg -1 ), cobalt (0.0-5.5 mg kg -1 ), copper (0.0-347.5 mg kg -1 ), iron (25-9320 mg kg -1 ), lead (2-51 mg kg -1 ), nickel (1.5-16.5 mg kg -1 ), and zinc (13.0-221.0 mg kg -1 ). In the soil the concentrations of aluminium, cadmium, cobalt, copper, iron, lead, nickel, and zinc vary between 33-457, 0.0-0.0, 0.0-0.4, 0.1-88.7, 14-50, 0.3-4.1, 0.2-0.8, and 4.0-20.3 mg kg -1 respectively. These findings enlighten the fact that copper is generally toxic in the soils as well as plants. Silene compacta has been recorded as a high copper accumulator, behaving as a healthy plant on the polluted sites of the area alongside the Murgul creek (especially at 600 m). This study stresses the fact that it is imperative to assess and monitor the levels of heavy metals in the environment due to anthropogenic activities, including mining, for evaluation of human exposure and for sustainable environment.</t>
  </si>
  <si>
    <t>Trace Elements in the Soil-Plant Systems of Copper Mine Areas-A Case Study From Murgul Copper Mine From the Black Sea Region of Turkey</t>
  </si>
  <si>
    <t>Agriculture</t>
  </si>
  <si>
    <t xml:space="preserve"> Regulation , Financial reporting , Fair value , Biological assets , Dairy sector</t>
  </si>
  <si>
    <t xml:space="preserve"> Standardization , Dairy farms , Animals , Accounting policies , Accounting , Farms , Efficiency , Farms , Breeding , Agriculture , Dairy industry , Breeding , Case studies , Useful life , Standardization , Agricultural economics , Studies , International Financial Reporting Standards , Fair value , Milk , Market prices , Market value , Dairy farms , Farms , Volatility , Breeding , Portugal</t>
  </si>
  <si>
    <t>https://search.proquest.com/docview/2076937213?accountid=194833</t>
  </si>
  <si>
    <t>75</t>
  </si>
  <si>
    <t>Agricultural Finance Review</t>
  </si>
  <si>
    <t xml:space="preserve"> 230-252</t>
  </si>
  <si>
    <t>0002-1466</t>
  </si>
  <si>
    <t xml:space="preserve"> 10.1108/AFR-04-2014-0008</t>
  </si>
  <si>
    <t>Jonas da Silva Oliveira;Graça Maria do Carmo Azevedo;Cláudia da Silva Amaral Santos;Santos Vasconcelos, Sandra Cristina</t>
  </si>
  <si>
    <t xml:space="preserve"> Aveiro Institute of Accounting and Administration, University of Aveiro,  Aveiro, Portugal , Aveiro Institute of Accounting and Administration, University of Aveiro,  Aveiro, Portugal , Aveiro Institute of Accounting and Administration, University of Aveiro,  Aveiro, Portugal , Aveiro Institute of Accounting and Administration, University of Aveiro,  Aveiro, Portugal</t>
  </si>
  <si>
    <t>2076937213</t>
  </si>
  <si>
    <t>Purpose – The purpose of this paper is twofold. First, it intends to assess the level of comparability of the fair value-based valuation criteria for biological assets of Portuguese dairy farms after the adoption of the Portuguese Accounting Standardization System. Second, it presents an innovative valuation model to assess the fair value of dairy herds. Design/methodology/approach – The paper conducts a multiple case study at dairy farms in the central region of Portugal which had adopted the new Accounting Standardization System. Data were captured through interviews to assess how dairy farms were using the new valuation criteria required by this recent accounting frame of reference. A proposal for a model to measure fair value is presented. Findings – Main findings indicate that market values for dairy production animals are inconsistent, reducing financial information comparability levels. To solve these problems, the authors propose a new model to assess fair value based on the net present value (NPV) of future cash-flows. This is a possible method to measure bovines that are in a breeding stage and it will assure the comparability of financial statements among dairy farms. Research limitations/implications – The study is confined to one case study and one country, not allowing generalization. Originality/value – Results indicate the need to harmonize one possible method for measuring cattle that are in a breeding stage. In order to overcome these shortcomings, a model was designed to calculate the fair value of dairy production based on the NPV of future economic benefits.</t>
  </si>
  <si>
    <t>Fair value: model proposal for the dairy sector</t>
  </si>
  <si>
    <t xml:space="preserve"> Food security , Agriculture finance , Islamic microfinance , Livestock finance</t>
  </si>
  <si>
    <t xml:space="preserve"> Finance , Models , Food security , Procurement , Food security , Agriculture , Farmers , Food , Case studies , Community involvement , Agricultural economics , Islamic law , Marketing , Experiments , Muslims , Technology , Farms , Empowerment , Risk factors , Rural areas , Food security , Financing , Islamic financing , Microfinance , Gross Domestic Product--GDP , Cost control , Sudan , Pakistan , Indonesia</t>
  </si>
  <si>
    <t>https://search.proquest.com/docview/2076939174?accountid=194833</t>
  </si>
  <si>
    <t xml:space="preserve"> 142-168</t>
  </si>
  <si>
    <t xml:space="preserve"> 10.1108/AFR-11-2014-0033</t>
  </si>
  <si>
    <t>Obaidullah, Mohammed</t>
  </si>
  <si>
    <t xml:space="preserve"> Islamic Development Bank, Islamic Research and Training InstituteJeddah, Saudi Arabia AND Faculty of Muamalat and Administration,Islamic Sciences University Malaysia, Kuala Lumpur, Malaysia</t>
  </si>
  <si>
    <t>2076939174</t>
  </si>
  <si>
    <t>Purpose – Islamic microfinance institutions (IsMFIs) have used diverse models and tools, as they seek to provide financial and non-financial support to the farming communities. A majortity of IsMFIs focus on provision of micro-credit to farmers alone as a means to enhance food security, following an approach similar to that of the conventional microfinance institutions. Others adopt a “finance-plus” approach and provide support in a multitude of areas other than finance, such as, technology, production, marketing, business development, capacity building, and thus, ultimately steering the project to success. The purpose of this paper is to examine the models and tools of Islamic agricultural finance for the rural poor that display major variations and draw lessons from a policy perspective. Design/methodology/approach – The study undertakes a comprehensive review of the principles, modes and models of Islamic agricultural finance targeted at small-holder farmers. It uses a case study method to review several winning initiatives by IsMFIs across the globe. It highlights the various risks and challenges confronting the projects and how the same are sought to be mitigated. Findings – Islamic agricultural finance for the rural poor involves a range of modes, mechanisms and institutional structures. Credit-based and sharing-based modes work well under specific conditions and there is no one-size-fits-all solution for financing the rural poor. Case studies of successful initiatives reveal that composite models involving the integration of philanthropy-based, not-for-profit as well as for-profit components may provide ideal solutions. Additional factors critical for success include provision of safety nets, involvement of community, non-financial support in a multitude of areas other than finance, such as, technology, procurement, production, marketing, business development and institutional capacity building. Originality/value – The paper addresses a fundamental issue in financing the poor farmers in Muslim societies – whether to opt for a credit-based approach that would ensure greater outreach or to go for a holistic intervention involving financing of the entire value chain. The findings are based on personal interaction of the author with professionals directly involved in the projects.</t>
  </si>
  <si>
    <t>Enhancing food security with Islamic microfinance: insights from some recent experiments</t>
  </si>
  <si>
    <t xml:space="preserve"> Rice , Crop insurance , Haiti , Area-yield index , SYFAAH</t>
  </si>
  <si>
    <t xml:space="preserve"> Government agencies , Agricultural production , Food , Seasons , Financial services , Small farms , Microfinance , Farmers , Crops , Case studies , Agricultural commodities , Agricultural economics , Insurance , Data collection , Rice , Earthquakes , Crops , Agricultural production , Rural areas , Exports , Hazard identification , Gross Domestic Product--GDP , Data collection , Haiti</t>
  </si>
  <si>
    <t>https://search.proquest.com/docview/2076937395?accountid=194833</t>
  </si>
  <si>
    <t>76</t>
  </si>
  <si>
    <t xml:space="preserve"> 119-139</t>
  </si>
  <si>
    <t xml:space="preserve"> 10.1108/AFR-12-2015-0057</t>
  </si>
  <si>
    <t>Bélanger, Marie-Christine</t>
  </si>
  <si>
    <t xml:space="preserve"> Financière agricole du Québec – Développement international (FADQDI),Lévis,Québec,Canada</t>
  </si>
  <si>
    <t>2076937395</t>
  </si>
  <si>
    <t>Purpose – This paper is based on a crop insurance implementation currently undergoing in Haiti. The purpose of this paper is to present the development of a program tailored to rice production in the Artibonite Valley, the challenges and opportunities that are arising from the exercise as well as pitfalls and ways to avoid them. Design/methodology/approach – The Système de Financement et d’Assurances Agricoles en Haïti ’s approach for the development of crop insurance is in accordance with 13 concepts considered essential in the implementation of agricultural insurance programs. The case study is presented through each of these 13 fundamental concepts. Findings – The paper provides an insight on challenges any organization will face when implementing crop insurance for smallholder farmers. It points out notably that close collaboration of executing agencies with local partners is essential from data collection through insurance development and delivery and that all participants should receive a specific training tailored to their level of education and understanding. Social implications – Haiti is one of the poorest countries on the planet. Smallholder farmers could benefit a lot from crop insurance. It could help them stabilize their income when facing crop losses due to natural hazards or uncontrollable natural events. Originality/value – This paper fulfills an identified need to share real case studies exposing challenges faced when implementing crop insurance for smallholder farmers.</t>
  </si>
  <si>
    <t>Building insurance through an NGO</t>
  </si>
  <si>
    <t xml:space="preserve"> Agricultural finance , Agribusiness , Agricultural policy , Food policy , Case study methodology</t>
  </si>
  <si>
    <t xml:space="preserve"> Finance , Globalization , Models , Support services , Private sector , Efficiency , Financial services , Financial institutions , Business , Sustainability , Value chain , Research &amp; development--R&amp;D , Governments , Equipment costs , Risk assessment , Nutrition , Food security , Investments , Transportation , Agriculture , Marketing , Farmers , Agricultural equipment , Food , Case studies , Credit policy , Nutrition , Agricultural economics , Banks , Banking industry , Triangulation , Risk factors , Agricultural equipment , Sustainable development , Loans , Sustainable development , Sustainable agriculture , Households , Food security , Agricultural development , Financing , India</t>
  </si>
  <si>
    <t>https://search.proquest.com/docview/2076937415?accountid=194833</t>
  </si>
  <si>
    <t xml:space="preserve"> 211-232</t>
  </si>
  <si>
    <t xml:space="preserve"> 10.1108/AFR-11-2015-0051</t>
  </si>
  <si>
    <t>Swamy, Vighneswara;Dharani, M</t>
  </si>
  <si>
    <t xml:space="preserve"> Department of Finance, IBS-Hyderabad, IFHE University, Hyderabad, India , Department of Finance, IBS-Hyderabad, IFHE University, HyderabadIndia</t>
  </si>
  <si>
    <t>2076937415</t>
  </si>
  <si>
    <t>Purpose – The global demand for food is expected to increase by 60 percent by 2050 when the world’s population reaches 9.1 billion. To meet this challenge significant investment in the agricultural sector is required to embrace innovative financing mechanisms that can benefit sustainable agricultural development, food security and nutrition. The purpose of this paper is to analyze the agricultural value chain (AVC) financing approaches and tools in India. It presents a proper understanding of the different case studies of Indian AVC financing models and related instruments. It also offers some useful recommendations to improve their efficiency. Design/methodology/approach – The authors employ the multiple case studies approach to research which allows for a purposive sample and the potential for generalizability of findings. This provides a more rigorous and inclusive approach than a single case study research due to the triangulation of evidence. Subsequently, the authors offer an explicit description of AVC financing models. In the next phase, a thorough assessment of these models is made. Finally, the authors formulate some useful policy recommendations based on the findings of the analysis. Findings – There is a need to review the value chain models that exist in the context of – lead actors, business model and sustainability strategy. Determining actual and critical points of finance such as the current flows of funds and their sources of financing, what is needed and in what point in time is significant to enhance the effectiveness of the models. Further, there is a need to analyze and compare financing options such as their relative strengths, risks and costs of financing for each level of participant in the chain. The authors observe that rather than investing in one component of the chain, the financial institution can grow expertise in the chain, share this knowledge and provide financing to support services. This not only benefits clients, but also expands lending opportunities while lowering the risks. Research limitations/implications – The study primarily focusses on AVC financing approaches and tools in India and attempts to analyze the inadequacies in the value chain models. The case study approach is adopted as the accurate data on value chain financing are not available for the analysis. Practical implications – The study has come out with the following policy recommendations: the governments (union government as well as state governments) – in partnership with the private sector need to spearhead and develop measures aimed at making the operation of the value chain efficient, fair, profitable and sustainable; governments have to focus on creating an enabling policy and regulatory environment and, providing the necessary support services in order to attract more investments. These will lower the transaction costs, facilitate the smooth flow of finance along the chain and ultimately increase value-added; financing for processing and marketing is particularly crucial for growth and expansion of the chain; bank finance should not be limited to short-term production loans, but also include big-ticket loans with longer maturities to finance investments in farming equipment and machinery, transportation, storage, mills and other processing/post-harvest facilities. Originality/value – This study is the first of its kind as it is based on a multiple case studies approach in understanding and analyzing the efficiency and effectiveness of AVC financing models in India by evaluating eight of such models. Besides, it offers quite useful policy recommendations to improve their efficiency.</t>
  </si>
  <si>
    <t>Analyzing the agricultural value chain financing: approaches and tools in India</t>
  </si>
  <si>
    <t xml:space="preserve"> Grain yield , management zones , precision agriculture , soil properties , spatial variability , wheat</t>
  </si>
  <si>
    <t xml:space="preserve"> Soil investigations , Wheat , Grain , Agricultural production , pH , Crop yield , Soil properties , Agricultural management , Agriculture , Precision farming , Soil chemistry , pH , Agriculture , Crop improvement , Grain , Agriculture , Cereal crops , Wheat , Case studies , Soil lime , Crop yield , Soils , Crops , Case studies , Spatial variations , Organic soils , Organic soils , Clustering , Land use , Crop improvement , Grain , pH effects , Soil properties , Soil pH , Soil properties , Spikes , Brazil</t>
  </si>
  <si>
    <t xml:space="preserve"> 2016-08-10 (Created) , 2015-10-16 (Submitted) , 2016-09-23 (Issued) , 2016-09-23 (Modified)</t>
  </si>
  <si>
    <t>https://search.proquest.com/docview/2438983018?accountid=194833</t>
  </si>
  <si>
    <t>Italian Journal of Agronomy</t>
  </si>
  <si>
    <t xml:space="preserve"> 171-179</t>
  </si>
  <si>
    <t>1125-4718</t>
  </si>
  <si>
    <t xml:space="preserve"> 2016-09-23</t>
  </si>
  <si>
    <t xml:space="preserve"> 10.4081/ija.2016.713</t>
  </si>
  <si>
    <t xml:space="preserve"> © 2016. This work is published under http://creativecommons.org/licenses/by-nc/4.0/  (the “License”). Notwithstanding the ProQuest Terms and Conditions, you may use this content in accordance with the terms of the License.</t>
  </si>
  <si>
    <t>Júnior Melo Damian;Osmar Henrique De Castro Pias;Santi, Antônio Luis;Nicola Di Virgilio;Juliano Berghetti;Barbanti, Lorenzo;Martelli, Roberta</t>
  </si>
  <si>
    <t>2438983018</t>
  </si>
  <si>
    <t>In sub-tropical Brazil, the wheat ( Triticum aestivum L.) crop requires identification of pending constraints as premise for grain yield (GY) increases. In this light, spatial variation of soil properties and their relationship with GY were investigated in a case study, where the delineation of homogeneous zones could lead to site-specific management in view of crop improvement. In 2012, twelve chemical and physical soil attributes, GY and the three yield components (spikes per square meters, grains per spike, grain weight) were geo-referentially assessed in a 50×50 m grid in a 4.7 ha wheat field. GY exhibited a modest mean (2.61 Mg ha –1 ), associated with a noticeable variation (CV, 17.4%). A multiple stepwise regression of soil carbon (C) and pH explained a high share of GY variation (R 2 , 0.83**). Maps of C, pH and GY obtained through inverse distance weighting showed the spatial trends of the three traits. C and pH clustering delineated three homogeneous zones at respective low, intermediate and high levels of C, pH, and also GY, setting the premise for a differential management of crop inputs. In particular, a significant part (21.8%) of field surface featured very low GY (2.05 Mg ha –1 ); thus substantial yield increase could be envisaged through targeted supply of organic amendments (soil C, 14.1 g dm –3 ), and especially lime (soil pH, 4.92). A larger field portion (54%) showed intermediate GY (2.65 Mg ha –1 ), C (15.3 g dm –3 ) and pH (5.23), deserving a lesser degree of amelioration. The remaining 24.2% of field surface exhibited the highest GY (3.16 Mg ha –1 ), C (17.2 g dm –3 ) and pH (5.46). Based on the difference between GY registered in the low vs. high zone, overcoming soil constraints could be credited with a remarkable (&amp;gt;50%) yield increase, although further years of wheat cropping would be needed to prove the consistency of the two temporally stable soil traits, C and pH, as yield determinants. Nevertheless, this case study addressing a world area that features very different conditions from wheat grown in temperate regions shows good prospects for variable application of crop inputs in the frame of precision agriculture techniques.</t>
  </si>
  <si>
    <t>Delineating management zones for precision agriculture applications: a case study on wheat in sub-tropical Brazil</t>
  </si>
  <si>
    <t xml:space="preserve"> Quality management , Case studies , Customer satisfaction , ISO standards , Quality standards , Manufacturing , Signal quality , Developing countries--LDCs , Agricultural production , Suppliers , Agribusiness , Supply chains , Management , Management systems , Supply chains , Developing countries--LDCs , Guyana</t>
  </si>
  <si>
    <t xml:space="preserve"> 2014-12-11 (Received) , 2015-06-25 (Revised) , 2015-08-13 (Accepted)</t>
  </si>
  <si>
    <t>https://search.proquest.com/docview/1885831734?accountid=194833</t>
  </si>
  <si>
    <t>Journal of Agribusiness in Developing and Emerging Economies</t>
  </si>
  <si>
    <t xml:space="preserve"> 2-20</t>
  </si>
  <si>
    <t>2044-0839</t>
  </si>
  <si>
    <t xml:space="preserve"> 10.1108/JADEE-12-2014-0046</t>
  </si>
  <si>
    <t>Wilcock, Anne E;Boys, Kathryn A</t>
  </si>
  <si>
    <t xml:space="preserve"> Department of Marketing and Consumer Studies, University of Guelph, Guelph, Ontario, Canada , Department of Agricultural and Resource Economics, North Carolina State University, Raleigh, North Carolina, USA</t>
  </si>
  <si>
    <t>1885831734</t>
  </si>
  <si>
    <t>Purpose ISO 9001 can offer users substantial management benefits. For developing country firms, this standard could offer both important management improvements and serve as a quality signal to foreign suppliers and potential buyers. The purpose of this paper is to explore the impact of ISO 9001 on food manufacturing firms in Guyana. Design/methodology/approach A multiple case study approach, using interviews with multiple managers, was used to assess the impacts of ISO 9001 in six registered and non-registered firms. Findings ISO 9001 offers supply chain management benefits. Non-registered firms reported using the standard to formalize their monitoring procedures and improve planning, sourcing, manufacturing, and delivery efficiency. Registration helped firms formalize their quality management systems; it provided guidance on improving their customer/supplier relationships, and offered tools to monitor internal processes. Registered and non-registered firms reported increased customer satisfaction, market share and inventory turnover, and reduced lead times, rework, waste, and customer complaints. Research limitations/implications The number of cases examined in this study is limited. Interview data are based on managers’ perceived experiences; it was not possible to verify this information independently. Originality/value The paper examines management benefits of adopting an international quality management standard in developing country agrifood firms.</t>
  </si>
  <si>
    <t>Improving quality management: ISO 9001 benefits for agrifood firms</t>
  </si>
  <si>
    <t xml:space="preserve"> farmers organizations , household food security , rural development , woman , organizaciones campesinas , seguridad alimentaria del hogar , desarrollo rural , mujer</t>
  </si>
  <si>
    <t xml:space="preserve"> Food , Security , Food consumption , Organizations , Nutrition , Rural areas , Food production , Autonomy , Decision making , Nutrition , Cross cutting , Autonomy , Food , Case studies , Nutrition , Rural areas , Agronomy , Decision making , Empowerment , Municipalities , Empowerment , Rural areas , Women , Qualitative research , Traditional roles , Decision making</t>
  </si>
  <si>
    <t xml:space="preserve"> 158</t>
  </si>
  <si>
    <t>https://search.proquest.com/docview/2184492959?accountid=194833</t>
  </si>
  <si>
    <t>36</t>
  </si>
  <si>
    <t>Agronomía Colombiana</t>
  </si>
  <si>
    <t xml:space="preserve"> 158-165</t>
  </si>
  <si>
    <t>0120-9965</t>
  </si>
  <si>
    <t xml:space="preserve"> 10.15446/agron.colomb.v36n2.66927</t>
  </si>
  <si>
    <t xml:space="preserve"> © 2018. This work is published under https://creativecommons.org/licenses/by-nc-sa/4.0 (the “License”).  Notwithstanding the ProQuest Terms and Conditions, you may use this content in accordance with the terms of the License.</t>
  </si>
  <si>
    <t>Suárez, Eliana;Mosquera, Teresa;Sara Del Castillo</t>
  </si>
  <si>
    <t>2184492959</t>
  </si>
  <si>
    <t>There are no formal female food production organizations in the municipalities of Sibate, Sopo or Sumapaz (Bogotá rural area). Additionally, in the organizations in which women participate, they usually do not hold a decision-making position, which inhibits economic and social development despite the fact that women play an important role in the entire food system (production, preparation, consumption and food utilization). The aim of this research was to characterize the empowerment of rural women as a consequence of associative processes that contribute to food and nutrition security using the “descriptive case” qualitative research methodology. The main results indicated that, even though the participation of women in associative processes promotes decision-making, access to agricultural inputs, technical assistance and economic autonomy, there are still inequalities and inequities between men and women. For these reasons, it is necessary to strengthen associative processes with a cross-cutting gender approach and provide space for participation where both women and men analyze and question traditional roles in the household in order to transform inequity gaps and, therefore, contribute to food and nutrition security.</t>
  </si>
  <si>
    <t>Empowerment and associative process of rural women: a case study of rural areas in Bogotá and Cundinamarca, Colombia</t>
  </si>
  <si>
    <t xml:space="preserve"> environmental and social benefits , localized agri-food systems , peripheral areas</t>
  </si>
  <si>
    <t xml:space="preserve"> Innovations , Agriculture , Food , Collective action , Food , Case studies , Food , Publishing , Farms , Food production , Local communities , Agricultural production , Agribusiness , Land use planning , Economic models , Ecosystems , Tourism , Public policy , Policies , Biodiversity , Italy , United Kingdom--UK , France</t>
  </si>
  <si>
    <t xml:space="preserve"> 2018-06-07 (Received) , 2018-06-22 (Revised) , 2018-06-23 (Accepted)</t>
  </si>
  <si>
    <t>https://search.proquest.com/docview/2125155081?accountid=194833</t>
  </si>
  <si>
    <t>Aug 2018</t>
  </si>
  <si>
    <t xml:space="preserve"> Aug 2018</t>
  </si>
  <si>
    <t xml:space="preserve"> 2018-08-01</t>
  </si>
  <si>
    <t xml:space="preserve"> 10.3390/agriculture8080120</t>
  </si>
  <si>
    <t xml:space="preserve"> European Commission
928120 , Organization for Economic Cooperation &amp; Development
928120</t>
  </si>
  <si>
    <t>Mantino, Francesco;Vanni, Francesco</t>
  </si>
  <si>
    <t>2125155081</t>
  </si>
  <si>
    <t>The article focuses on the role of Localized Agri-food Systems (LAFS) in the provision of environmental and social benefits (ESBs) in peripheral areas, by comparing two case studies in Italy: bergamot production in Grecanic area (Calabria region) and a basket of local products in Garfagnana area (Tuscany region). On the basis of the evidence collected through semi-structured interviews with key stakeholders, the paper shows the different mechanisms by which LAFS may stimulate the provision of ESBs in such areas. In both case studies the provision of ESBs was the result of the interplay among three different types of drivers: markets factors, the set of policies implemented in the specific territorial context and collective actions performed by local actors to promote new governance patterns and new institutions. The article shows that in peripheral areas LAFS, alongside food production, have a strong potential in delivering a broad range of environmental and social benefits, which are highly valued by local communities and consumers. However, this potential varies to large extent according to the socio-economic and institutional settings, as well as on the type of interactions of market drivers with public policies and collective action.</t>
  </si>
  <si>
    <t>The Role of Localized Agri-Food Systems in the Provision of Environmental and Social Benefits in Peripheral Areas: Evidence from Two Case Studies in Italy</t>
  </si>
  <si>
    <t xml:space="preserve"> Factor analysis , Cluster analysis , Soil variables</t>
  </si>
  <si>
    <t xml:space="preserve"> Statistics , Case studies , Soils , Statistical analysis , Soil conservation , Land use , Semiarid lands , Semiarid environments , Multivariate analysis , Land use , Samples , Statistical methods , Complex systems , Multivariate analysis , Land use , Multivariate statistical analysis , Statistical analysis , Variance analysis , Soil dynamics , Statistical methods , Semi arid areas , Statistical analysis , Factorial analysis , Euclidean geometry , Multivariate analysis</t>
  </si>
  <si>
    <t>https://search.proquest.com/docview/2221584747?accountid=194833</t>
  </si>
  <si>
    <t>Revista Caatinga</t>
  </si>
  <si>
    <t xml:space="preserve"> Mossoro</t>
  </si>
  <si>
    <t xml:space="preserve"> 200-210</t>
  </si>
  <si>
    <t xml:space="preserve"> English , Portuguese</t>
  </si>
  <si>
    <t>0100-316X</t>
  </si>
  <si>
    <t xml:space="preserve"> © 2019. This work is published under https://creativecommons.org/licenses/by/4.0/  (the “License”).  Notwithstanding the ProQuest Terms and Conditions, you may use this content in accordance with the terms of the License</t>
  </si>
  <si>
    <t>Antônio Italcy de Oliveira Júnior;Ribeiro Mendonça, Luiz Alberto;Sávio de Brito Fontenele;Adriana Oliveira Araújo;Maria Gorethe de Sousa Lima Brito</t>
  </si>
  <si>
    <t>2221584747</t>
  </si>
  <si>
    <t>Soil is a dynamic and complex system that requires a considerable number of samples for analysis and research purposes. Using multivariate statistical methods, favorable conditions can be created by analyzing the samples, i.e., structural reduction and simplification of the data. The objective of this study was to use multivariate statistical analysis, including factorial analysis (FA) and hierarchical groupings, for the environmental characterization of soils in semiarid regions, considering anthropic (land use and occupation) and topographic aspects (altitude, moisture, granulometry, PR, and organic-matter content). As a case study, the São José Hydrographic Microbasin, which is located in the Cariri region of Ceará, was considered. An FA was performed using the principal component method, with normalized varimax rotation. In hierarchical grouping analysis, the “farthest neighbor” method was used as the hierarchical criterion for grouping, with the measure of dissimilarity given by the “square Euclidean distance.” The FA indicated that two factors explain 75.76% of the total data variance. In the analysis of hierarchical groupings, the samples were agglomerated in three groups with similar characteristics: one with samples collected in an area of the preserved forest and two with samples collected in areas with more anthropized soils. This indicates that the statistical tool used showed sensitivity to distinguish the most conserved soils and soils with different levels of anthropization.</t>
  </si>
  <si>
    <t>STATISTICAL MULTIVARIATE ANALYSIS APPLIED TO ENVIRONMENTAL CHARACTERIZATION OF SOIL IN SEMIARID REGION</t>
  </si>
  <si>
    <t xml:space="preserve"> urban agriculture , ecosystem services , social agriculture , allotment gardens , Italy</t>
  </si>
  <si>
    <t xml:space="preserve"> Community relations , Physical activity , Food security , Agriculture , Infrastructure , Urban renewal , Community development , COVID-19 , Green aspects , Agriculture , Community development , Pandemics , Food security , COVID-19 , Urban areas , Quality of life , Food , Urban farming , Community involvement , Urban renewal , Community development , Inner city , Public health , Coronaviruses , Education , Food security , Pandemics , Gardens &amp; gardening , Pollutants , Public health , Urban planning , Public health , Landscape architecture , Urban planning , Sustainability , Infrastructure , Ecosystems , Urban areas , Urban agriculture , Case studies , Agriculture , Case studies , Infrastructure , Food chains , Pandemics , Food supply , Sustainable development , Urban planning , Urban areas , Sustainable agriculture , Urban regeneration , Supply chains , United Kingdom--UK</t>
  </si>
  <si>
    <t xml:space="preserve"> 358</t>
  </si>
  <si>
    <t xml:space="preserve"> 2020-06-02 (Received) , 2020-08-09 (Revised) , 2020-08-13 (Accepted) , 2020-08-14 (Published)</t>
  </si>
  <si>
    <t>https://search.proquest.com/docview/2435310015?accountid=194833</t>
  </si>
  <si>
    <t xml:space="preserve"> 2020-08-14</t>
  </si>
  <si>
    <t xml:space="preserve"> 10.3390/agriculture10080358</t>
  </si>
  <si>
    <t xml:space="preserve"> United Nations--UN
928120 , World Trade Center-New York City NY
813910</t>
  </si>
  <si>
    <t>Russo, Alessio;Cirella, Giuseppe T</t>
  </si>
  <si>
    <t>2435310015</t>
  </si>
  <si>
    <t>Ten identified edible green infrastructure (EGI)-related urban regeneration case studies within the Campania region, Italy, are explored in relation to local community development, involvement, and education. Urban space and agriculture are promoted as sustainably planned networks for edible food components and structures. Within an urban ecosystem, city planners are actively promoting urban agriculture after an increase in the availability of unused land. Advantages for public health include stress reduction and physical activity, as well as sustainability of urban gardens by way of far-sighted urban planning. Case studies within the Campania region illustrate EGI know-hows and awareness, and they elucidate upon a number of beneficial reasons for its implementation. Within the Campania region, all five provinces showed positive impacts when using EGI for urban regeneration and well-being. Recent developments from the COVID-19 pandemic are reinforcing a rethink of food security and food supply chains.</t>
  </si>
  <si>
    <t>Edible Green Infrastructure for Urban Regeneration and Food Security: Case Studies from the Campania Region</t>
  </si>
  <si>
    <t>Database</t>
  </si>
  <si>
    <t>Broad Subject</t>
  </si>
  <si>
    <t>subjects</t>
  </si>
  <si>
    <t>subjectTerms</t>
  </si>
  <si>
    <t>subjectClassifications</t>
  </si>
  <si>
    <t>startPage</t>
  </si>
  <si>
    <t>notes</t>
  </si>
  <si>
    <t>majorClassificationCodes</t>
  </si>
  <si>
    <t>documentFeatures</t>
  </si>
  <si>
    <t>classificationCodes</t>
  </si>
  <si>
    <t>classification</t>
  </si>
  <si>
    <t>DocumentURL</t>
  </si>
  <si>
    <t>volume</t>
  </si>
  <si>
    <t>year</t>
  </si>
  <si>
    <t>pubtitle</t>
  </si>
  <si>
    <t>pubdate</t>
  </si>
  <si>
    <t>placeOfPublication</t>
  </si>
  <si>
    <t>pages</t>
  </si>
  <si>
    <t>originalTitle</t>
  </si>
  <si>
    <t>languageOfSummary</t>
  </si>
  <si>
    <t>language</t>
  </si>
  <si>
    <t>issue</t>
  </si>
  <si>
    <t>issn</t>
  </si>
  <si>
    <t>entryDate</t>
  </si>
  <si>
    <t>elecPubDate</t>
  </si>
  <si>
    <t>documentType</t>
  </si>
  <si>
    <t>digitalObjectIdentifier</t>
  </si>
  <si>
    <t>copyright</t>
  </si>
  <si>
    <t>companies</t>
  </si>
  <si>
    <t>coden</t>
  </si>
  <si>
    <t>Authors</t>
  </si>
  <si>
    <t>AuthorAffiliation</t>
  </si>
  <si>
    <t>ArticleType</t>
  </si>
  <si>
    <t>AlternateTitle</t>
  </si>
  <si>
    <t>StoreId</t>
  </si>
  <si>
    <t>Abstract</t>
  </si>
  <si>
    <t>Title</t>
  </si>
  <si>
    <t>ProQuest Case Studies_2015-2020_Subject wise</t>
  </si>
  <si>
    <t>EBSCO Case Studies_2015-2020_Subject wise</t>
  </si>
  <si>
    <t>Author</t>
  </si>
  <si>
    <t>Journal Title</t>
  </si>
  <si>
    <t>ISSN</t>
  </si>
  <si>
    <t>ISBN</t>
  </si>
  <si>
    <t>Publication Date</t>
  </si>
  <si>
    <t>Volume</t>
  </si>
  <si>
    <t>Issue</t>
  </si>
  <si>
    <t>First Page</t>
  </si>
  <si>
    <t>Page Count</t>
  </si>
  <si>
    <t>Accession Number</t>
  </si>
  <si>
    <t>DOI</t>
  </si>
  <si>
    <t>Publisher</t>
  </si>
  <si>
    <t>Doctype</t>
  </si>
  <si>
    <t>Subjects</t>
  </si>
  <si>
    <t>Keywords</t>
  </si>
  <si>
    <t>PLink</t>
  </si>
  <si>
    <t>POSITION BIAS IN BEST-WORST SCALING SURVEYS: A CASE STUDY ON TRUST IN INSTITUTIONS.</t>
  </si>
  <si>
    <t>CAMPBELL, DANNY; ERDEM, SEDA</t>
  </si>
  <si>
    <t>American Journal of Agricultural Economics</t>
  </si>
  <si>
    <t>10.1093/ajae/aau112</t>
  </si>
  <si>
    <t>John Wiley &amp; Sons, Inc.</t>
  </si>
  <si>
    <t>Case Study</t>
  </si>
  <si>
    <t>CONSUMER preferences; CONSUMER psychology; CONSUMER protection; FOOD industry; Other Justice, Public Order, and Safety Activities; Administration of General Economic Programs; All Other Miscellaneous Food Manufacturing; Perishable Prepared Food Manufacturing; RESEARCH bias; TRUST; RELIABILITY (Personality trait); LATENT class analysis (Statistics)</t>
  </si>
  <si>
    <t>Best-worst scaling; consumer trust; latent class logit model; multinomial logit model; nanotechnology; position bias</t>
  </si>
  <si>
    <t>This paper investigates the effect of items' physical position in the best-worst scaling technique. Although the best-worst scaling technique has been widely used in many fields, the literature has largely overlooked the phenomenon of consumers' adoption of processing strategies while making their best-worst choices. We examine this issue in the context of consumers' trust in institutions to provide information about a new food technology, nanotechnology, and its use in food processing. Our results show that approximately half of the consumers used position as a schematic cue when making choices. We find the position bias was particularly strong when consumers chose their most trustworthy institution compared to their least trustworthy institution. In light of our findings, we recommend that researchers in the field be aware of the possibility of position bias when designing best-worst scaling surveys. We also encourage researchers who have already collected best-worst data to investigate whether their data shows such heuristics. [ABSTRACT FROM AUTHOR] Copyright of American Journal of Agricultural Economics is the property of John Wiley &amp; Sons, Inc.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</si>
  <si>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PRICE STABILITY AND ECONOMIC SUSTAINABILITY-ACHIEVABLE GOALS? A CASE STUDY OF ORGANIC VALLEY®.</t>
  </si>
  <si>
    <t>YE SU; COOK, MICHAEL L.</t>
  </si>
  <si>
    <t>10.1093/ajae/aau114</t>
  </si>
  <si>
    <t>PRICES; SUSTAINABLE development; COOPERATIVE dairy industry; SUPPLY &amp; demand; DAIRY industry; ECONOMIC stabilization; Fluid Milk Manufacturing; Dairy Cattle and Milk Production; Creamery Butter Manufacturing; Cheese Manufacturing; Administration of General Economic Programs; ORGANIC dairy farming</t>
  </si>
  <si>
    <t>Demand and supply; economic sustainability; industry organization; stable price</t>
  </si>
  <si>
    <t>Organic Valley is the largest organic cooperative in North America, one of two national buyers of organic milk, and one of two national organic dairy manufacturers. The cooperative's official name is Cooperative of Regional Organic Producers, and it is organized as a new generation cooperative, owned and controlled by patron-members who also transact with the business. Organic Valley has a unique policy of sustainable and stable producer pay-pricing for organic milk in the emerging organic dairy industry. This case presents challenges faced by the leadership of Organic Valley cooperative to maintain a stable and economically sustainable pay price for its farmer members. This case also introduces students to a new organizational form of cooperative, including its governance, the industry, and the market structure in which the cooperative operates. The objective of this case study is to improve student understanding of economic concepts such as theories of the imperfect market, demand and supply, and organizational design. The case also aims to help students improve their critical thinking and analytical skills by exploring the possibility of maintaining a unique sustainable and stable pricing method through the data provided. Additionally, the story introduces the economic role that organic dairy operation might play for small and medium-size dairy farmers as they attempt to maintain an economically sustainable family farm lifestyle. [ABSTRACT FROM AUTHOR] Copyright of American Journal of Agricultural Economics is the property of John Wiley &amp; Sons, Inc.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</si>
  <si>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 biclustering approach to university performances: an Italian case study.</t>
  </si>
  <si>
    <t>Raponi, Valentina; Martella, Francesca; Maruotti, Antonello</t>
  </si>
  <si>
    <t>Journal of Applied Statistics</t>
  </si>
  <si>
    <t>10.1080/02664763.2015.1009005</t>
  </si>
  <si>
    <t>Taylor &amp; Francis Ltd</t>
  </si>
  <si>
    <t>UNIVERSITIES &amp; colleges; CLUSTER analysis (Statistics); PERFORMANCE evaluation; Colleges, Universities, and Professional Schools; UNIVERSITY rankings; GAUSSIAN mixture models; ITALY</t>
  </si>
  <si>
    <t>62H25; 62H30; 62P25; biclustering; factor model; Gaussian mixture; university performance</t>
  </si>
  <si>
    <t>University evaluation is a topic of increasing concern in Italy as well as in other countries. In empirical analysis, university activities and performances are often measured by means of indicator variables. The available information are then summarized to respond to different aims. We argue that the evaluation process is a complex phenomenon that cannot be addressed by a simple descriptive approach. In this paper, we used a model-based approach to account for association between indicators and similarities among the observed universities. We examine faculty-level data collected from different sources, covering 55 Italian Economics faculties in the academic year 2009/2010. Making use of a clustering methodology, we introduce a biclustering model that accounts for both homogeneity/heterogeneity among faculties and correlations between indicators. Our results show that there are two substantial different performances between universities which can be strictly related to the nature of the institutions, namely the Private and Public profiles. Each of the two groups has its own peculiar features and its own group-specific list of priorities, strengths and weaknesses. Thus, we suggest that caution should be used in interpreting standard university rankings as they generally do not account for the complex structure of the data. [ABSTRACT FROM AUTHOR] Copyright of Journal of Applied Statistics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</si>
  <si>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Applied Statistics</t>
  </si>
  <si>
    <t>Urban public transport choice behavior analysis and service improvement policy-making: a case study from the metropolitan city, Chengdu, China.</t>
  </si>
  <si>
    <t>Yang, Fei; Chen, Lin; Cheng, Yang; Yao, Zhenxing; Zhang, Xu</t>
  </si>
  <si>
    <t>10.1080/02664763.2014.986438</t>
  </si>
  <si>
    <t>URBAN transportation; CUSTOMER services; CHENGDU (China); CHINA; Mixed Mode Transit Systems; Urban transit systems; Other Urban Transit Systems; BEHAVIORAL assessment; TRAFFIC congestion</t>
  </si>
  <si>
    <t>choice probability; correlation coefficient; elasticity; goodness of fit; hypothesis test</t>
  </si>
  <si>
    <t>As the metropolitan city in Western China, Chengdu has been suffered from serious traffic congestion. The strategy of urban public transport priority was put into agenda to relieve traffic congestion. But the public transport sharing rate is only 27% in Chengdu which is much lower than the developed country. Consequently, it is of great importance to study the measures to improve the service, and provide technical support to the policy-makers. This paper selected the traffic corridor between Southwest Jiaotong University district and downtown as the experiment subject. The orthogonal design was used to generate stated preference questionnaires in order to achieve the reliable parameter estimates. Some variables were used to define the utility of the three alternatives and construct the Logit model. Then, the relationships between the cost, time variable and the choice probability of the public transport were analyzed. According to the results, we found that the orthogonal design does improve the goodness-of-fit. The workability of Multinomial Logit Model was better than Nest Logit model. We also put forward some effective measures to improve the service level of public transit, including reducing the access time to Metro, limiting parking supply to control the car use. [ABSTRACT FROM AUTHOR] Copyright of Journal of Applied Statistics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</si>
  <si>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Intellectual Property Business Models Using Patent Acquisition: A Case Study of Royalty Pharma Inc.</t>
  </si>
  <si>
    <t>Su Young Lim; Minsuk Suh</t>
  </si>
  <si>
    <t>Journal of Commercial Biotechnology</t>
  </si>
  <si>
    <t>10.5912/jcb736</t>
  </si>
  <si>
    <t>ThinkBiotech, LLC</t>
  </si>
  <si>
    <t>INTELLECTUAL property; DRUG patents; RESEARCH &amp; development; BUSINESS models; ROYALTY Pharma Inc.; Research and Development in the Physical, Engineering, and Life Sciences (except Biotechnology); Research and development in the physical, engineering and life sciences; Research and Development in Biotechnology; DRUG development</t>
  </si>
  <si>
    <t>patent aggregation; patent broker; royalty pharma; translational research</t>
  </si>
  <si>
    <t>In the pharmaceutical industry, companies are currently facing great challenges in developing new products due to patent expiration and decreasing profitability. In particular, the decrease in R&amp;D productivity caused by the constant increase in the development period and cost of innovative new drugs means that the expectations of investors cannot be met. This study examined the successful case of Royalty Pharma's business model, which adopted securitization, a new investment method that makes advance payments of future profits in order to overcome the decline in R&amp;D productivity and enables the pharmaceutical manufacturers (as patent owners) to resolve the issue of attracting investment funds, while also making these funds available for other development projects. It examined the role in the biopharmaceutical sector of patent aggregating companies in providing the competency to analyze patent technologies and to create investment megafunds, as well as the success factors that can lead to a virtuous cycle of product development. From this analysis, the application of a patent-based business model is proposed for small and mid-sized pharmaceutical industries. [ABSTRACT FROM AUTHOR] Copyright of Journal of Commercial Biotechnology is the property of ThinkBiotech, LLC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</si>
  <si>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Biotechnology</t>
  </si>
  <si>
    <t>Lean start-up: A case study in the establishment of affordable laboratory infrastructure and emerging biotechnology business models.</t>
  </si>
  <si>
    <t>Grohn, Kris; Moody, Kelsey; Wortel, Danique; LeClair, Nick; Traina, Alison; Zluhan, Eric; Feuer, Gerold</t>
  </si>
  <si>
    <t>10.5912/jcb698</t>
  </si>
  <si>
    <t>BIOTECHNOLOGY industries; BUSINESS models; INFRASTRUCTURE (Economics); NEW business enterprises; RESEARCH; ICHOR Therapeutics Inc.; Research and Development in Biotechnology; Research and development in the physical, engineering and life sciences; EQUIPMENT &amp; supplies</t>
  </si>
  <si>
    <t>automation; biotechnology; DIY bio; entrepreneurship; start-up company; stem cells</t>
  </si>
  <si>
    <t>Historically, innovation in the biotechnology sector has relied to a large extent on the expensive infrastructure provided by universities or large pharmaceutical companies. This prohibitive start-up expense is the basis of why garage-style biotechnology entrepreneurs are exceedingly rare as compared to their software and hightech counterparts. Recent consolidation among pharmaceutical companies and the release of next generation research equipment has produced an affordable surplus in the secondary equipment markets, reducing the barrier to entry posed by equipment expenses. We examine the biotechnology start-up Ichor Therapeutics, Inc., and review strategies that the founding team has successfully employed to establish an affordable laboratory and reduce research expenses. Corporate structuring strategies to reduce risk and provide stability are also discussed. [ABSTRACT FROM AUTHOR] Copyright of Journal of Commercial Biotechnology is the property of ThinkBiotech, LLC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</si>
  <si>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 MUMBAI'S REAL ESTATE HOUSING PRICES STUBBORNLY HIGH DESPITE SLUMPING DEMAND.</t>
  </si>
  <si>
    <t>ABHYANKAR, A. A.; SINHA, S.; KULKARNI, A.; POTHEN, L.; SHIRODKAR, A.; LONARE, U.</t>
  </si>
  <si>
    <t>Global Management Review</t>
  </si>
  <si>
    <t>Sona School of Management</t>
  </si>
  <si>
    <t>REAL estate business; HOME prices; ECONOMIC development; SUPPLY &amp; demand; MUMBAI (India); Other Activities Related to Real Estate; Offices of Real Estate Agents and Brokers; Offices of real estate brokers; Lessors of Residential Buildings and Dwellings</t>
  </si>
  <si>
    <t>Demand-Supply Curve; Indian Metro City; Indian Real Estate; Microeconomics; Mumbai; Prices</t>
  </si>
  <si>
    <t>A country's economic performance has direct repercussions on the dynamics of various markets, especially real estate. Over the last few years, various economic issues have declined the overall demand, specifically in the residential sector. Absorption rates have stagnated, causing high levels of overhang across all major cities, with Mumbai being the worst hit. Customers are waiting for a more profitable scenario, whereas developers largely remain in "wait and watch" mode without lowering prices. Interestingly, this decrease in demand has not lead to decrease in prices, which is otherwise suggested by the micro economic theory of price demand and supply. [ABSTRACT FROM AUTHOR] Copyright of Global Management Review is the property of Sona School of Management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</si>
  <si>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Structural analysis for modified fibre reinforced plastic industrial cooling tower – A case study.</t>
  </si>
  <si>
    <t>Sundar, R. Umesh; Kumar, G. Mohan</t>
  </si>
  <si>
    <t>Journal of Intelligent &amp; Fuzzy Systems</t>
  </si>
  <si>
    <t>10.3233/JIFS-162038</t>
  </si>
  <si>
    <t>IOS Press</t>
  </si>
  <si>
    <t>QUALITY function deployment; Plumbing, Heating, and Air-Conditioning Contractors; Air-Conditioning and Warm Air Heating Equipment and Commercial and Industrial Refrigeration Equipment Manufacturing; Heating equipment and commercial refrigeration equipment manufacturing; Plastics Material and Resin Manufacturing; Plastics Materials and Basic Forms and Shapes Merchant Wholesalers; All Other Plastics Product Manufacturing; All other plastic product manufacturing; Chemical (except agricultural) and allied product merchant wholesalers; Unlaminated Plastics Profile Shape Manufacturing; PLASTICS; FUZZY logic; COOLING towers; DYNAMIC testing</t>
  </si>
  <si>
    <t>cooling tower; customer requirements; Fuzzy quality function deployment; rank; static and dynamic analysis; technical requirements</t>
  </si>
  <si>
    <t>Fuzzy Quality Function Deployment (FQFD) is a type of probability logic system which deals with the analysis of values ranging from approximate, fixed and exact values, with respect to the traditional QFD theory. The 30TR FRP (TR-Ton of Refrigeration, FRP- Fibre Reinforced Plastic) cooling tower has lot of design defects which makes with this an excellent case study by using FQFD. The major design defects are found out to be crucial and need to be rectified. FQFD is the best suitable tool to evaluate and analyze the design characteristics problems. In this article the FQFD is implemented to identify the design characteristics that are to be modified and structural analysis is done by using ANSYS software. The first three higher value design characteristic defects are concentrated to find solution to the identified problem and improvement is achieved with the modified fibre reinforced plastic cooling tower (CT) by increasing the efficiency of 30 TR FRP cooling tower to 17%. [ABSTRACT FROM AUTHOR] Copyright of Journal of Intelligent &amp; Fuzzy Systems is the property of IOS Press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</si>
  <si>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MAINE COURSE: A CASE STUDY.</t>
  </si>
  <si>
    <t>DALEY, JASON</t>
  </si>
  <si>
    <t>Entrepreneur</t>
  </si>
  <si>
    <t>Entrepreneur.com, Inc.</t>
  </si>
  <si>
    <t>MOBILE food services; MAIL-order business; Mail-Order Houses; Electronic shopping and mail-order houses; Mobile Food Services; TSELIKIS, Jim; LOMAC, Sabin; CORCORAN, Barbara, 1949-</t>
  </si>
  <si>
    <t>The article presents a case study on the food truck business of two cousins Jim Tselikis and Sabin Lomac from Maine with their signature cuisine Maine lobster. Topics discussed include opening of the first truck in Los Angeles, California, launched of a mail-order business for products delivery directly to the customers, and investment in the business by television show judge Barbara Corcoran.</t>
  </si>
  <si>
    <t>A paired-test method to verify service speed improvement in the Six Sigma approach: a restaurant's case study.</t>
  </si>
  <si>
    <t>Chen, Hsi-Tien; Chen, Kuen-Suan</t>
  </si>
  <si>
    <t>Total Quality Management &amp; Business Excellence</t>
  </si>
  <si>
    <t>10.1080/14783363.2015.1074522</t>
  </si>
  <si>
    <t>RESTAURANTS; TOTAL quality management; PROBLEM solving; Commercial and Institutional Building Construction; All other building equipment contractors; Full-Service Restaurants; SIX Sigma; ORDER statistics</t>
  </si>
  <si>
    <t>critical-to-quality characteristic; order statistics; service speeds; Six Sigma</t>
  </si>
  <si>
    <t>The current study aims to propose a paired-test method of order statistics which is a non-parametric statistics approach to compensate for the academic gap in the measure step of Six Sigma projects. Another aim of this paper is to present a case study regarding a campus restaurant to demonstrate the application of the proposed method and Six Sigma processes. The theoretical basis of the proposed method was presented and new Six Sigma define-measure-analyse-improve-measure-control processes were conducted. The proposed method can effectively identify the improvement effectiveness of service speeds before and after Six Sigma project execution. The Six Sigma processes can be applied by other industries for problem-solving. [ABSTRACT FROM AUTHOR] Copyright of Total Quality Management &amp; Business Excellence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</si>
  <si>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 Rift in the Ground: Theorizing the Evolution of Anchor Values in Crowdfunding Communities through the Oculus Rift Case Study.</t>
  </si>
  <si>
    <t>Gleasure, Rob; Feller, Joseph</t>
  </si>
  <si>
    <t>Association for Information Systems</t>
  </si>
  <si>
    <t>CROWD funding; NEW business enterprises; STAKEHOLDERS; FUNDRAISING; Grant-making and giving services; Grantmaking Foundations; VIRTUAL reality; FACEBOOK (Web resource)</t>
  </si>
  <si>
    <t>Anchor Values; Crowdfunding; Grounded Theory; Kickstarter; Oculus Rift</t>
  </si>
  <si>
    <t>Recently, many people have discussed crowdfunding's role in developing new products and new businesses. However, crowdfunding is driven not only by economics but also by a set of shared values; values that unite communities of funders and anchor them to specific projects. We theorize how these anchor values evolve by analyzing one extreme case, specifically the Oculus Rift virtual reality headset developer kits. The Oculus Rift had significant success on Kickstarter fundraising and generating interest in virtual reality. However, they also caused controversy when the company was subsequently sold to Facebook for US$2 billion, a move that some argued contradicted the principles of crowdfunding. We perform a grounded theory analysis of public discourse from mid-2012 to mid-2014. That analysis suggests the Kickstarter community's response to events around the Oculus Rift was ultimately self-preservational in nature whereby that community adapted their perceived values around the Oculus Rift to maintain a distinctive and sustainable collective identity. Finally, we relate these findings to existing research on organizational identity and stakeholder engagement. [ABSTRACT FROM AUTHOR] Copyright of Journal of the Association for Information Systems is the property of Association for Information Systems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</si>
  <si>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Barriers to and Enablers of Usability in Electronic Consumer Product Development: A Multiple Case Study.</t>
  </si>
  <si>
    <t>van Kuijk, Jasper; Kanis, Heimrich; Christiaans, Henri; van Eijk, Daan</t>
  </si>
  <si>
    <t>Human-Computer Interaction</t>
  </si>
  <si>
    <t>10.1080/07370024.2015.1117373</t>
  </si>
  <si>
    <t>NEW product development; PRODUCT design; CONSUMER goods; CORPORATE culture; PRODUCT usage; All Other Consumer Goods Rental; Marketing Consulting Services; Industrial Design Services</t>
  </si>
  <si>
    <t>This study identified practitioner-reported barriers to and enablers of usability in the development of electronic consumer products. Barriers and enablers are properties, situations, or conditions in the product development process, team, or context that negatively or positively influence the usability of a product. Based on a review of literature on user-centered design and exploratory expert interview, central concepts for studying usability in practice were identified. This was used as input for the case study, which was conducted at 5 product development groups in large multinationals, making (a) portable audio/video players, (b) personal navigation devices, (c) cell phones, (d) laundry care products, and (e) home control products. Data were primarily collected through interviews with 31 product development practitioners. Based on the data collected, case descriptions were created and more than 1,500 barriers and enablers were identified, categorized, and analyzed. The results of the study are 23 sets of barriers and enablers, of which it is indicated in which of the cases they occur, and accompanied with illustrative quotations from the interviewees. In barriers and enablers, a predominantly “outside–in” relation was observed, from the more external properties of companies (market, company organization) to the more internal (process, team, project). This seems to indicate that the user-centeredness of a product development process is highly influenced by the context in which it is executed. The results also lead to the conclusion that if the goal is to make usable products, one cannot only address activities that are generally considered typical of user-centered design, such as conducting user research and user testing. One also has to take into account how these activities are integrated with and supported by the rest of the product development process, which in turn has to be supported by the product development organization. [ABSTRACT FROM AUTHOR] Copyright of Human-Computer Interaction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</si>
  <si>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Causal structure of the EFQM excellence model among healthcare sector: a case study in Iran.</t>
  </si>
  <si>
    <t>Mesgari, Iman; Kamali Miab, Ali; Sadeghi, Mohammad Jamal</t>
  </si>
  <si>
    <t>10.1080/14783363.2015.1105101</t>
  </si>
  <si>
    <t>SELF-evaluation; EFQM (Foundation); General Medical and Surgical Hospitals; STRUCTURAL equation modeling; PUBLIC hospitals; PROVINCES</t>
  </si>
  <si>
    <t>causal structure; EFQM; healthcare sector; Iran; SEM</t>
  </si>
  <si>
    <t>This paper aims to find the causal structure among the criteria of European Foundation for Quality Management (EFQM) excellence model in the organisations of the healthcare sector to prioritise improvement actions for excellence in hospitals. In this regard, a framework of relations among the criteria of EFQM model is developed by theoretical studies and then, this framework is tested based on the results of self-evaluations performed in Iran public hospitals using the Structural Equation Modelling statistical technique. The required data have been collected from 40 public hospitals from 30 provinces and more than 1200 senior and middle managers of clinical departments of the Iran healthcare sector. The acquired scores in each hospital were categorised under 9 criteria, 32 sub-criterion and almost 300 guidance points of the EFQM model. Results show that the proposed framework is consistent with the experimental data and thus, it seems to properly explain the relations among the criteria of the EFQM model in the healthcare sector. The findings of this research may be of interest to both the academic and the professional health systems in the world, especially those with a governmental structure. [ABSTRACT FROM AUTHOR] Copyright of Total Quality Management &amp; Business Excellence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</si>
  <si>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Challenges and practices in Halal meat preparation: a case study investigation of a UK slaughterhouse.</t>
  </si>
  <si>
    <t>Thomas, Angerlique M.; White, Gareth R.T.; Plant, Eoin; Zhou, Peng</t>
  </si>
  <si>
    <t>10.1080/14783363.2015.1044892</t>
  </si>
  <si>
    <t>SLAUGHTERING; GREAT Britain; Meat and Meat Product Merchant Wholesalers; Meat Markets; Rendering and Meat Byproduct Processing; Red meat and meat product merchant wholesalers; Animal (except Poultry) Slaughtering; HALAL food; MEAT; FOOD quality; KOSHER food; FOOD contamination</t>
  </si>
  <si>
    <t>contamination; food quality; Halal; slaughterhouse</t>
  </si>
  <si>
    <t>Consumer concerns over the provenance of food that has been prepared in accordance with religious requirements has risen in importance. Instances of improper identification and sale of Halal meat-based products in particular have given rise to questions over the authenticity of such foods. Despite this and the rising demand for Halal foods across the globe, little research has been conducted around the specific issues that arise during their production. This paper presents a case study investigation of a slaughterhouse in the UK that prepares both Halal and non-Halal meat products. It aims to improve our understanding of the challenges that Halal food production presents. The extra requirements of Halal food preparation place additional burdens especially upon smaller processors. Future development of quality standards should take account of the abilities of smaller organisations and the constraints under which they operate. Additionally, food quality assurance standards and systems should highlight the specific requirements of food that has been prepared in accordance with religious requirements. While this study has highlighted the complexities of Halal food production, similar issues are likely to be present in the production of Kosher food, and such compliances may also be required of foods consumed by people of other faiths. [ABSTRACT FROM AUTHOR] Copyright of Total Quality Management &amp; Business Excellence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</si>
  <si>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Combining BPN and TM to build a prediction model of process parameters: a case study.</t>
  </si>
  <si>
    <t>Fu, Hsin-Pin; Chen, Cheng-Yuan; Yeh, Hsiao-Ping; Yeh, Wen-Chin; Lu, Jia-Shiang</t>
  </si>
  <si>
    <t>10.1080/14783363.2015.1040754</t>
  </si>
  <si>
    <t>Engineering Services; Other Building Equipment Contractors; Plastics Pipe and Pipe Fitting Manufacturing; Iron and Steel Pipe and Tube Manufacturing from Purchased Steel; POLYVINYL chloride; THERMAL expansion; MECHANICAL engineering; SURFACE defects; PIPE design &amp; construction</t>
  </si>
  <si>
    <t>BPN; extrusion molding; parameter prediction; PVC; TM</t>
  </si>
  <si>
    <t>In general, thermal expansion and contraction of PVC (polyvinyl chloride) can occur when the environmental temperature changes. Therefore, the process parameters of PVC plastic spiral pipes have to be changed often to prevent the production of defective products. Traditionally, experienced workers have been relied upon to adjust the process parameters to suit the changing external temperature. To replace the manual adjustments of the experienced workers, this study empirically collected data from a manufacturer of extruded PVC plastic spiral pipes, and used a combination of the back-propagation network and the Taguchi method to establish a parameter prediction model that can predict the extrusion process parameters necessary for the changing external temperature. With a higher than 99% prediction accuracy, the proposed model can assist manufacturers in automatically and accurately adjusting the PVC pulling (or rotating) speed of the haul unit during extrusion. [ABSTRACT FROM AUTHOR] Copyright of Total Quality Management &amp; Business Excellence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</si>
  <si>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Mobile Technology As a Disruptive Innovation on Shopping Malls Rental Space: Case Study From Kenya.</t>
  </si>
  <si>
    <t>Karanja, Evanson Mwangi; Njeru, Kim Jackson; Muhoho, John Kimani</t>
  </si>
  <si>
    <t>International Journal of Management, Accounting &amp; Economics</t>
  </si>
  <si>
    <t>SHOPPING malls; INNOVATIONS in business; VALUE chains; ELECTRONIC commerce; Electronic Shopping; Electronic shopping and mail-order houses; DISRUPTIVE technologies</t>
  </si>
  <si>
    <t>disruptive innovation real estate; electronic commerce; Mobile innovations; virtual malls</t>
  </si>
  <si>
    <t>Mobile technology innovations have given businesses the rich of information access and the wider value chain reach. The case study was carried out at Sarit Centre Malls in Nairobi Kenya. The objectives of the case study included: to investigate how reducing cost of mobile technology affect demand for rental space in shopping malls; to establish how perceived usefulness of mobile technology affect demand for rental space in shopping malls; and to analyse how perceived ease of use of mobile technology affect demand for rental space in shopping malls. This case study adopted descriptive research design focusing on business managers from 126 businesses. A representative sample of 92 respondents was selected. The study also revealed that the usability aspects such as learnability, memorability of operating procedures that enhance human interaction in mobile technology has led to reduced demand for display and exhibition space in malls and over the counter transactions. The case study reveals further that lower information cost in mobile applications, invidualised perception of services has led to adoption of mobile transactions as a preferred means of business for previous mall customers. The study recommends that business owners in the physical malls can gain more value proposition if they offer virtual malls that can be accessed via mobile applications. There is also a need to integrate suitable mobile technology innovation in business models for competitive advantage.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</si>
  <si>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Operational process improvement in medical TQM: a case study of human error in using devices.</t>
  </si>
  <si>
    <t>Jin, Haizhe; Munechika, Masahiko; Sano, Masataka; Kajihara, Chisato; Kaneko, Masaaki; Guo, Fu</t>
  </si>
  <si>
    <t>10.1080/14783363.2016.1188001</t>
  </si>
  <si>
    <t>TOTAL quality management; MEDICAL care; HUMAN error; Surgical and Medical Instrument Manufacturing; Professional machinery, equipment and supplies merchant wholesalers; Medical equipment and supplies manufacturing; Other Electronic and Precision Equipment Repair and Maintenance; Medical, Dental, and Hospital Equipment and Supplies Merchant Wholesalers; MEDICAL equipment; MEDICAL errors</t>
  </si>
  <si>
    <t>error factors; error mechanism; human error; medical devices; total quality management</t>
  </si>
  <si>
    <t>Preventing human error in healthcare is a difficult challenge, with multiple approaches to developing prevention methods and tools. The purpose of this article was to construct a method for preventing human error in medical device use from the perspective of Total Quality Management (TQM). Drawing on cases of errors made when using medical devices, error mechanisms were identified. Considering aspects of humans, medical devices, and interactions between these, we investigated error behaviours, as well as their inducing factors and situations. The methods of eliminating those factors causing medical error behaviours were proposed based on the behavioural mechanism of the error. The findings indicate that TQM is an effective way to reduce medical errors. [ABSTRACT FROM AUTHOR] Copyright of Total Quality Management &amp; Business Excellence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</si>
  <si>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SOCIAL CUSTOMER RELATIONSHIP MANAGEMENT: A CASE STUDY.</t>
  </si>
  <si>
    <t>PALIOURAS, Konstantinos; SIAKAS, Kerstin V.</t>
  </si>
  <si>
    <t>International Journal of Entrepreneurial Knowledge</t>
  </si>
  <si>
    <t>10.1515/ijek-2017-0002</t>
  </si>
  <si>
    <t>Vysoka Skola Podnikani, a.s.</t>
  </si>
  <si>
    <t>CUSTOMER relationship management; CUSTOMER relations; ONLINE business networks (Social networks); CORPORATE public relations; SOCIAL influence</t>
  </si>
  <si>
    <t>CRM; e-CRM; Social CRM; Social Media Marketin; Social Networking</t>
  </si>
  <si>
    <t>Social Customer Relationships Management (CRM) is a current business trend providing new channels of two-way communication with customers through social media sites, such as Facebook, Twitter etc. Social CRM enables companies to interact in an easy and contemporary way directly with customers as well as to track customer interactions and their social influence. In this paper we examine the importance of CRM, e-CRM and Social CRM for businesses. We provide perspectives on objectives and types of CRM, the working cycle of CRM, the stages of a CRM Strategy and technology tools that are used in CRM. Social CRM is in particularly analyzed, since this new trend requires active engagement by customers and other stakeholders. The engagement process is essential to successful Social CRM and to successful social business practices. Finally, we describe experiences from three family businesses that introduced Social CRM as a result of a project carried out as an assignment in the 'Social Media Networking' module of the MSc course in 'Web Intelligence' at the Department of Informatics of Alexander Technological Educational Institute of Thessaloniki. The assignment of the groups was to create a Social CRM Strategy in collaboration with a company. This study is a follow-up of the outcome of the projects carried out in the autumn semester 2014 and 2015. The results show that all three companies consider that Social CRM is an excellent tool for obtaining real time valuable data about customers and a cheap way to reach them. [ABSTRACT FROM AUTHOR] Copyright of International Journal of Entrepreneurial Knowledge is the property of Vysoka Skola Podnikani, a.s.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</si>
  <si>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Switching labels: The role of Weberian ideas in market change. A case study of the German wine market.</t>
  </si>
  <si>
    <t>Weik, Elke</t>
  </si>
  <si>
    <t>Culture &amp; Organization</t>
  </si>
  <si>
    <t>10.1080/14759551.2014.990453</t>
  </si>
  <si>
    <t>WINES; DATA analysis; GERMANY; Wineries; Alcoholic beverage merchant wholesalers; Beer, Wine, and Liquor Stores; WINE marketing; CULTURAL capital; POLITICAL debates</t>
  </si>
  <si>
    <t>Bourdieu; ideas; markets; switchmen metaphor; Weber; wine</t>
  </si>
  <si>
    <t>How do cultural ideas shape market construction? What do ideas ‘do’ to actors in markets? The paper presents an empirical case study of the reconstitution of the German wine market following an EU legislative intervention. I use Bourdieu's theory of fields to analyse the actors’ economic, social and cultural capitals and the impact of these capitals on the actors’ positioning in the political debate. Sensitised by recurring problems in the empirical data analysis, I then, however, argue that Weber's notion of ideas, as presented in his famous switchmen metaphor, is better suited than, or indeed should serve as a complement to, Bourdieu's frame of analysis. It is better suited, I argue, because it refers to a unique and irreducible source of culture while Bourdieu's capitals remain ‘tools' in a struggle for power and dominance in the field. [ABSTRACT FROM AUTHOR] Copyright of Culture &amp; Organization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</si>
  <si>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Deliberate Deception: Case Study on Volkswagen Emission Scandal.</t>
  </si>
  <si>
    <t>Patra, Bibhu Prasan</t>
  </si>
  <si>
    <t>Vilakshan: The XIMB Journal of Management</t>
  </si>
  <si>
    <t>CORPORATE corruption; VOLKSWAGEN AG; AUTOMOBILE emissions testing; VOLKSWAGEN automobiles; CATALYTIC reduction; GERMAN, John</t>
  </si>
  <si>
    <t>The article discusses a case study on the emission scandal involving the Volkswagen Group. Topics discussed include the discovery of the fraud by locomotive engineer John German and the impact of the scandal on the overall business economy of Volkswagen. Information is also presented on catalytic reduction and urea injection and Volkswagen's strategic planning and crisis management.</t>
  </si>
  <si>
    <t>The Effectiveness of Sale Methods in Liability Insurance for Physicians and Paramedics: Case Study of Asia Insurance Company in Sabzevar.</t>
  </si>
  <si>
    <t>Asaadi, Abdolreza; Yazd, Zahra Vazifehdar</t>
  </si>
  <si>
    <t>SALES; ASIA Insurance Co.; PHYSICIANS' malpractice insurance</t>
  </si>
  <si>
    <t>adaptive marketing; affiliate marketing; consulting marketing; Insurance liability</t>
  </si>
  <si>
    <t>So far, the issue of security was especially interested by human being from various economic, cultural, social, political and military aspects. Insurance is increasingly developing (expanding) due to the growing of social culture, increased conflicts of interests with the interests of the public and people. Liability insurance policy among various policies is placed at a superior position and is largely influenced by customer selection. The main objective of this research is to identify sale methods and effectiveness evaluation indicators and to study sale methods' effectiveness and finally, to rank them. Research statistical population included some vendors of Asia insurance company in Sabzevar city. Research sample included 160 individuals that were selected using Cochran formula. Data were collected through using a questionnaire. This is a descriptive survey; research hypotheses are provided to achieve the aforementioned objectives. The results were examined by one-sample t-test. According to the results of the main hypothesis, physicians and paramedic sale methods of liability insurance are effective and validated. The first subhypothesis of effective consulting marketing of physicians and paramedics' insurance liability is maintained. The second hypothesis of relationship sale influencing physicians and paramedics' insurance liability is maintained. The third hypothesis of effectiveness of the adaptive marketing in the physicians and paramedics' insurance liability is also maintained. According to Friedman ranking test conducted in this study, consulting method places the first and the adoptive and relational methods are ranked second and third, respectively.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</si>
  <si>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Total Sanitation Success in Bahalpur: A Case Study on Successful Convening through Resolution of Power Asymmetry.</t>
  </si>
  <si>
    <t>Patnaik, Amar</t>
  </si>
  <si>
    <t>SANITATION; SOCIAL change; INFORMATION asymmetry; POWER (Social sciences); DEFECATION; SOCIAL power</t>
  </si>
  <si>
    <t>The article presents a case study of the role of power asymmetry and participation on the institutional change for sanitation in Bahalpur, Pakistan. Topics discussed include the issue of open defecation near water bodies that causes diarrhoea, scabies and jaundice, implementing sanitation programme, and types of asymmetries including social, political, and technology and skill power asymmetries.</t>
  </si>
  <si>
    <t>A career in the view of repatriates: A case study in a Brazilian mining multinational.</t>
  </si>
  <si>
    <t>de Azevedo Guimarães, Paula Pacheco; Ribeiro Salles, Denise Medeiros; Cruz Lontra, Victor Hugo Cabral</t>
  </si>
  <si>
    <t>Internext: Revista Electrônica de Negócios Internacionais da ESPM</t>
  </si>
  <si>
    <t>10.18568/1980-4865.11177-90</t>
  </si>
  <si>
    <t>Associacao Escola Superior de Propaganda e Marketing</t>
  </si>
  <si>
    <t>MINING corporations; EXPATRIATION; REPATRIATION</t>
  </si>
  <si>
    <t>Career; Expatriation; Repatriation; Carreira; Expatriação; Repatriação</t>
  </si>
  <si>
    <t>Internationalization has become a reality for many organizations that recurrently send their employees to live and work abroad. On their return, repatriates may not have their expectations fulfilled in terms of career accession, resulting in demotivation and possible evasion, which characterizes the failure of expatriation. This article aims to analyze repatriates' expectations and perceptions of career growth and recognition in a mining company. The case study was performed in a Brazilian multinational, with eleven semistructured interviews with returnees and a member of the area of global mobility and documental research. The data were processed through the technique of content analysis, where it is noted that only four repatriated obtained growth in their career after returning, contrary to expectations. However, when it comes to the perception of recognition, seven stated feeling recognized. It is concluded that although a career plan for the repatriates is explicitly missing, the feeling of recognition denotes confidence in the organization. Hopes and expectations about their future development and career fulfillment were also noted, be it at some point after the economic crisis. (English) [ABSTRACT FROM AUTHOR] A internacionalização tornou-se realidade para muitas organizações, as quais enviam recorrentemente seus empregados para viver e trabalhar no exterior. No retorno, os repatriados podem não encontrar a concretização de suas expectativas, como a ascensão na carreira, gerando desmotivação e uma possível evasão, o que caracteriza o insucesso da expatriação. Sendo assim, este artigo objetiva analisar as expectativas e percepções dos repatriados sobre o crescimento na carreira e reconhecimento. Foi realizado estudo de caso em uma multinacional brasileira, tendo sido feitas onze entrevistas semi-estruturadas com repatriados, uma com membro da área de mobilidade global e pesquisa documental. Os dados foram tratados através da técnica de análise de conteúdo e observou-se que somente quatro repatriados obtiveram ascensão na carreira, contrariando as expectativas dos demais. Entretanto, quando se trata da percepção de reconhecimento, sete afirmaram sentir-se reconhecidos. Conclui-se que, embora esteja explícito um ausente planejamento de carreira dos repatriados, a sensação de reconhecimento denota confiança destes na organização. Nota-se, ainda, esperança de que as expectativas quanto ao futuro desenvolvimento na carreira sejam concretizadas, em algum momento, com o fim das consequências da crise econômica. (Portuguese) [ABSTRACT FROM AUTHOR] Copyright of Internext: Revista Electrônica de Negócios Internacionais da ESPM is the property of Associacao Escola Superior de Propaganda e Marketing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</si>
  <si>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An Integrated Fuzzy-based Multi Criteria Decision Making System to Selection of Lean Tool Performance: An Indian Automotive Parts Manufacturing Company Case Study.</t>
  </si>
  <si>
    <t>Chaurasia, Basant; Garg, Dixit; Agarwal, Ashish</t>
  </si>
  <si>
    <t>Global Journal of Enterprise Information System</t>
  </si>
  <si>
    <t>Kedar Amar Research &amp; Academic Management Society (KARAMS)</t>
  </si>
  <si>
    <t>DECISION making in business; STRATEGIC thinking in business</t>
  </si>
  <si>
    <t>Fuzzy; Lean Manufacturing; Multi Criteria Decision Making System</t>
  </si>
  <si>
    <t>Selecting virtuous lean manufacturing tool is an essential requirement in competitive scenario due to vagueness and uncertainty in multi-criteria, multi-factor decision environment. Taking meticulous selection of lean tools value stream mapping, poka-yoke, single minute exchange of die, kaizen and 5S in specific multi factors leadership &amp; management, financial capabilities, skill and expertise, organizational culture and manufacturing strategy. This case study is witnessed without weightage criteria and with weightage value stream mapping is best tool and appropriate lean tool in fuzzy based multi criteria decision making system using dominance matrix. [ABSTRACT FROM AUTHOR] Copyright of Global Journal of Enterprise Information System is the property of Kedar Amar Research &amp; Academic Management Society (KARAMS)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</si>
  <si>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Effect of Advertising on Public Awareness in life Insurances: a Case Study of Dana Insurance Company in Mashhad.</t>
  </si>
  <si>
    <t>Hakimi, Zeynab; Heidari, Mohammad</t>
  </si>
  <si>
    <t>AWARENESS advertising; LIFE insurance; DANA Insurance Co.; Direct group life, health and medical insurance carriers; Direct Life Insurance Carriers; Direct individual life, health and medical insurance carriers</t>
  </si>
  <si>
    <t>Advertisement; life insurance and endowment; public knowledge and recognition</t>
  </si>
  <si>
    <t>Considering significance of life insurance and as these insurance policies are regarded as a development criterion in many countries worldwide, as well as lack of knowledge about the existence, recognition, features and advantages of such insurance policies, advertising plays a critical role in marketing and selling these policies. Therefore, this research studies the effect of advertising on public awareness with comprehensive life and Endowment insurance based on Dagmar model. It is an applied research in term of objective and a descriptive-survey research in term of methodology. Research statistical population consisted of 750 policyholders of life and endowment insurance in Dana insurance Company. Data collected through questionnaire. Sample size was estimated 254 individuals according to statistical Morgan's table of sample size. Finally, 300 samples were tested for better validation of obtained data and results. Regarding disparity of insurers in different urban areas, Mashhad city insurers selected through cluster random sampling method. Data analyzed using SPSS software. In addition, advertising effect on Public awareness and familiarity with life insurance examined by Pearson correlation coefficient, Binominal test and t-test. Research results showed that advertising positively influences people knowledge and recognition of saving and life and endowment insurance. In other word, the higher the advertising is informative, the more the people are aware of such policies. More advertisements about benefits and characteristics of insurance policies leads to increased knowledge of people on such policies so that they tend to purchase more insurance policies.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</si>
  <si>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Innovation for Creating Sustainable Lifestyle Brands: A Case Study.</t>
  </si>
  <si>
    <t>IUP Publications</t>
  </si>
  <si>
    <t>BRANDING (Marketing); YOUNG consumers; CUSTOMER relationship management; MARKET segmentation; KAYA Skin Clinics (Company); ECONOMIC globalization; CULTURAL movements</t>
  </si>
  <si>
    <t>The Indian consumer has evolved since 1991 when multinationals entered India, offering products and services which were not available earlier. He now has a large number of options to choose from and globalization has aided the cultural movement due to which the western lifestyles, products and services are demanded by a typical upper middle-class young consumer. He looks beyond product utility to seek intangibles like style statement associated with the product. But can a service become a lifestyle statement? Can companies think of sustainable innovative business models? The paper attempts to answer these questions with the example of an Indian Company called Kaya Skin Clinic, a leading lifestyle brand in the professional skin care segment. The aim of the paper is to develop a conceptual model and illustrate with example the role and relevance of innovation in creating niche, urbane and yet sustainable business. Kaya Skin Clinic has been able to create a whole new market segment of scientific approach-driven skin care solutions. What was once a supplementary service offered by traditional beauty salons, has now become a thriving business model. Armed with a robust proprietary Information and Technology (IT) architecture that facilitates Customer Relationship Management (CRM), Loyalty and Referral Marketing (LRM), Kaya has created a lifestyle brand from what was once a basic service. Here, lifestyle brands create a certain degree of style statement for consumers. The case study shows that developing innovative business model by industry convergence, backed by creation of entry barriers, can give sustainable competitive advantage to firms and develop consumer lifestyles. [ABSTRACT FROM AUTHOR] Copyright of IUP Journal of Business Strategy is the property of IUP Publications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</si>
  <si>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Measuring Customers Satisfaction of ECommerce Sites Using Clustering Techniques: Case Study of Nyazco Website.</t>
  </si>
  <si>
    <t>Rezaeian, Ali; Shokouhyar, Sajjad; Dehghan, Fariba</t>
  </si>
  <si>
    <t>ELECTRONIC commerce; DATA mining; CUSTOMER satisfaction; Electronic shopping and mail-order houses; Electronic Shopping</t>
  </si>
  <si>
    <t>Clustering; data mining; E-commerce; k-means; online-shopping</t>
  </si>
  <si>
    <t>Today the use of modern technologies in the daily life for satisfying the needs is unavoidable. Follow the news and searching through the internet has affected organizations to provide platform on the Internet for availability of information for the customers. With the development of e-commerce, online shopping plays an increasingly important role in people's life. With the use of data mining technique prospect, managers of this site can analyze preferences and purchasing patterns of online customers in order to custom product recommendations. Data mining helps to provide services in accordance with customers' requirements. The aim of this research is to identify the customers' requirements in online shopping and cluster these customers based on independent attributes such as gender, product classification, recency, frequency and monetary. For this purpose, the data related to Nyazco website that is an e-commerce website with a variety of products, were examined as a case study in the period of 7 months. The authors of this paper will define four clusters by using k-means algorithm and RFM model by IBM SPSS Modeler 14.2 software. Customers in the third cluster and fourth cluster will be identified as the most important customers. Therefore, providing the demands of these customers should be prioritized.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</si>
  <si>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Performance Effects of Market Orientation and the Mediating Role of Innovation of Service Process in Insurance Industry: Case Study of Dana Insurance Company.</t>
  </si>
  <si>
    <t>Golestan, Ahmad Nateq; Heydariyan Mashhadi, Hossein Toolo</t>
  </si>
  <si>
    <t>MARKET orientation; INSURANCE companies; DANA Insurance Co.; Insurance Agencies and Brokerages; Direct Health and Medical Insurance Carriers; Direct group life, health and medical insurance carriers; Other Direct Insurance (except Life, Health, and Medical) Carriers; CONTESTS</t>
  </si>
  <si>
    <t>Dana insurance company; innovation of service process; Market orientation; organizational performance</t>
  </si>
  <si>
    <t>Achievement of large organizations in the competitive environment first requires sustained and long-term competitive advantage. Such benefit acquisition and utilization depends on market oriented attitude and innovation of service process. This approach makes efforts in developing and dissemination of organizational performance and provides the opportunity for valuable service delivering to customers and benefiting their satisfaction. In this regard, the present research studied the effect of mediating role of innovation of service process in the relation between market orientation and organizational performance. This study is analyzed based on individual and all Dana insurance company agents including about 2000 individuals, throughout the country, are regarded as statistical population. Research statistical participants consisted of 325 agents who were selected through clustering sampling method. Data collected through using a questionnaire (by content validity; factor analysis and validity by measuring Cronbach alpha coefficient). Data analyzed and research hypotheses were tested using structural equations method. Results showed that market orientation has a positive, significant effect on innovation of service process and organizational performance; moreover, mediating role of innovation of service process was maintained between market orientation and organizational performance variables.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</si>
  <si>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Pros and Cons of Fast-Track Process: A Case Study.</t>
  </si>
  <si>
    <t>Ciartano, Cristina; Lanfranchi, Francesco</t>
  </si>
  <si>
    <t>IUP Journal of Management Research</t>
  </si>
  <si>
    <t>HEALTH insurance; Direct group life, health and medical insurance carriers; Direct individual life, health and medical insurance carriers; MEDICAL sciences; DISCIPLINE; EPIDEMIOLOGY</t>
  </si>
  <si>
    <t>This paper analyzes the Italian healthcare system, in particular the aspects concerning Accident and Emergency (A&amp;E) and new concepts applied to this field in recent years. The paper describes the healthcare system as a whole, followed by an analysis of the Italian National Health System, with particular focus on legal and organizational aspects. Important theoretical ideas can be drawn from this area, which as well as being studied in the field of economics have also often been analyzed in other disciplines, such as medical science, epidemiology and statistics. These theoretical ideas involve insurance, the issue of information asymmetry and the structure of the hospital co-payment, which acts as a form of co-insurance and a way of partial cost coverage. The paper also describes the latest trends in the sector, with attention focused on A&amp;E, the area chosen for analysis, using relevant data. The fast-track process for patients triaged white and related international research, such as the British 'See and Treat' method, are also analyzed. The data is then used to study two facilities, one in Chieri, which uses the fast-track process, and one in Moncalieri, which does not. At this stage some issues arose regarding the standardization of data, so some statistical tests were conducted to check the homogeneity of the two populations. Finally, a case is used to draw various conclusions, discussing the effective value of the process dedicated to patients with triage code white both in terms of cost and in relation to waiting times and risk reduction. [ABSTRACT FROM AUTHOR] Copyright of IUP Journal of Management Research is the property of IUP Publications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</si>
  <si>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Studying the Relationship between Lack of Job Promotion and Career Plateau of Staff: A Case Study in Well Being Office of Kerman.</t>
  </si>
  <si>
    <t>Azodi, Vahid; Mohammadipour, Mohammad Ali; Dehghani, Ma'soumeh; Hamedani, Ali; Shafiee, Hadi</t>
  </si>
  <si>
    <t>ORGANIZATIONAL behavior; PROMOTIONS; EMPLOYEE well-being</t>
  </si>
  <si>
    <t>Job motivation; job promotion; plateau</t>
  </si>
  <si>
    <t>Behavior of staff in an office or organization can be affected by their job attitudes. Therefore, it is necessary that managers be aware of them. The present research aims to study the effect of lack of job promotion of well-being staff of Kerman on their job motivations. The method used in this research is descriptive survey. Statistical population of the research is 80 persons including official, contractual staff in well-being of Kerman city. The present research is correlative and data and information were gathered by field researches (questionnaire) with complete census sampling. Results show that staff under the consideration are exposed to lack of job motivation due to their type of job so that managers require identifying this issue accurately. Also, results indicated that if staff have positive attitudes towards their jobs, they will expose to fewer plateaus. As a result, managers of well-being organization should try to increases positive attitudes of the staff.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</si>
  <si>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COMPARISON OF COMPETITIVE BALANCE BETWEEN SUPER RUGBY (SANZAR) AND ENGLISH PREMIERSHIP RUGBY: A CASE STUDY FROM 1996-2014 SEASON OR NOT ATTRACTIVE-NO PEOPLE-NO MONEY.</t>
  </si>
  <si>
    <t>KUCHAR, Robert; MARTIN, Andy</t>
  </si>
  <si>
    <t>10.1515/ijek-2016-0009</t>
  </si>
  <si>
    <t>SPORTS sponsorship; RUGBY League football</t>
  </si>
  <si>
    <t>Competitive Balance; Premiership Rugby; Salary Cap; Sanzar; Super Rugby</t>
  </si>
  <si>
    <t>Most sports are attractive because they are almost unpredictable. The more the competitiveness of league teams, the harder to predict the games and as a result, that league will be more attractive. Message is: more attractive leagues= bigger audience= more attractive for sponsorship= more money in sport. Competitive balance (CB) refers to the balance in sport capabilities of teams. The aim of this paper was to compare the competitive balance between Super Rugby league named SANZAR, which consist of three nations (New Zealand, Australia and South Africa) and English Premiership Rugby League in 1996-2014 seasons and compare them. The data were secondary and collected from the final tables. It was used five models in this study: the three-club and five-club concentration ratio (C3 and C5) and C3/C5 index of competitive balance (C3ICB/C5ICB) were used to analyse the data. The less the index C3ICB/C5ICB and C3/C5 are, the more competitive balance is, and conversely. Standard deviation of game results, the ratio of actual and ideal standard deviation wins, numbers of winners and a placement in the k-th place. The results showed that the Salary cap in Premiership League does not work very effectively and the competitive balance is in last few seasons still worst and worst. Super Rugby has mirror position to Premiership. Last few years are the competitive balance on the right track. Comparison result is for Super Rugby strategy with involving more teams to the league. [ABSTRACT FROM AUTHOR] Copyright of International Journal of Entrepreneurial Knowledge is the property of Vysoka Skola Podnikani, a.s.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</si>
  <si>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Devolution of Organisational Climate Change Responses: A Case Study of Australian Electricity Sector.</t>
  </si>
  <si>
    <t>Mishra, Kirti</t>
  </si>
  <si>
    <t>Amity Global Business Review</t>
  </si>
  <si>
    <t>Amity International Business School</t>
  </si>
  <si>
    <t>ELECTRIC industries; AUSTRALIA; Electronics Stores; All Other Miscellaneous Electrical Equipment and Component Manufacturing; INSTITUTIONAL environment; RESPONSIBILITY</t>
  </si>
  <si>
    <t>Case Study; Climate Change Responses; Climate Change Strategy; Energy Efficiency; Outcomes</t>
  </si>
  <si>
    <t>Climate change has developed into one of the most pertinent issues for government, organizations and society in the 21st century (Enkvist, Naucler, &amp; Oppenheim, 2008; Gilman, Randall, &amp; Shwartz, 2007; Lash &amp; Wellington, 2007; Porter &amp; Reinhardt, 2007; Quiggin, 2012). As a source of unpredictable events, climate change has disrupted the stability of the natural system (Winn, Kirchgeorg, Griffiths, Linnenluecke, &amp; Günther, 2011), while the reactions of governments to these disruptions have destabilised the traditional regulatory systems (Esty &amp; Charnovitz, 2012). Because organizations are sub-systems operating within national regulatory sub-systems within the global regulatory system, climate change has been a source of increasing complexity at all three levels (Hoffmann &amp; Sgrò, 2011; Linnenluecke, Griffiths, &amp; Winn, 2012; Winn et al., 2011). As a result climate change response is occurring at three interconnected levels: global, national and organisational. Organisational climate change responses are drawn from global responses, which in turn are drawn from national responses. In order to study how organisational responses are devolved from global and national responses, this paper conducted a case study of the Australian electricity sector. Through an in depth analysis of the three energy gentailers, this paper presents the strategies, measures and outcomes of organisational climate change responses. [ABSTRACT FROM AUTHOR] Copyright of Amity Global Business Review is the property of Amity International Business School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</si>
  <si>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Influence of Consumer Decision-making Styles towards Purchasing Behavior: A Case Study of Online Shopping in Jakarta, Indonesia.</t>
  </si>
  <si>
    <t>Violani, Levana Setya; Liswandi</t>
  </si>
  <si>
    <t>CONSUMER behavior; ONLINE shopping; JAKARTA (Indonesia); Electronic Shopping; Electronic shopping and mail-order houses; Mail-Order Houses</t>
  </si>
  <si>
    <t>Consumer Decision-making Styles; Online Shopping; Purchasing Behavior</t>
  </si>
  <si>
    <t>Financial crisis previously happened in the West makes many Asian countries, including Indonesia, hit by its ripple effect. Indonesia, especially, sees its stock markets suffer and currency values face a downward trend which is resulting on the growth of Indonesia GDP per capita also suffers from the effect. Despite the economic downturn, Indonesia internet using has increased and ecommerce business of product and service offerings have evolved significantly in recent years. This research is to study this phenomenon by using consumers decision-making styles model with its dimensions: quality-conscious consumer (X1), brand-conscious consumer (X2), recreational consumer (X3), priceconscious consumer (X4), and habitual consumer (X5) towards Purchasing Behavior (Y) as the variables with A total of 100 of people who live in Jakarta and ever purchased through online store were chosen as the respondents for this study. The researcher is using multiple regressions as statistical method and coefficient of determination (R²). Based on the result, quality-conscious consumer (X1), price-conscious consumer (X4), and habitual consumer (X5) are found to have partial significant influence towards purchasing behavior of online shopping. Research also found that quality-conscious consumer, brandconscious consumer, recreational consumer, price-conscious consumer, and habitual consumer have simultaneously significant influence towards purchasing behavior (Y).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</si>
  <si>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MOST IMPORTANT ATTRIBUTES OF ENTREPRENEURS. CASE STUDY OF THE ENVIRONMENT OF CZECH SMES.</t>
  </si>
  <si>
    <t>BELÁS, J.; KLJUČNIKOV, A.</t>
  </si>
  <si>
    <t>10.1515/ijek-2016-0008</t>
  </si>
  <si>
    <t>BUSINESSPEOPLE; CZECH Republic</t>
  </si>
  <si>
    <t>entrepreneur; personality traits and skills; small and medium-sized enterprises</t>
  </si>
  <si>
    <t>The aim of this paper was to define and quantify the most important attributes of entrepreneurs in the segment of small and medium-sized enterprises. The partial objective was to compare the opinions of the entrepreneurs in relation to their gender, age and level of education. Scientific questions, defined in this paper, were verified through empirical research conducted in the Czech Republic in 2015 on a sample of 1,141 entrepreneurs. In our research, we found that entrepreneurs consider expertise, responsibility and perseverance to be the most important personal characteristics and skills. Propensity to risk and decisiveness are ranked right after them. The same group of three most important attributes is presented by all defined groups of entrepreneurs, which means that the assessment of the importance of these attributes remains the same regardless of gender, age and level of education of the entrepreneur. It is interesting that the weight of the expertise increases with the age of the entrepreneur. This trend is caused by the fact that men significantly more intensively presented this opinion. When evaluating the attitudes of entrepreneurs to other characteristics and skills no significant differences in relation to gender, age and education were identified. [ABSTRACT FROM AUTHOR] Copyright of International Journal of Entrepreneurial Knowledge is the property of Vysoka Skola Podnikani, a.s.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</si>
  <si>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RIVERTON-KING COUNTY SMALL BUSINESS TRAINING SERIES: A CASE STUDY.</t>
  </si>
  <si>
    <t>Long, Jamye; Johnson, Cooper; Foster, Renée</t>
  </si>
  <si>
    <t>International Journal of the Academic Business World</t>
  </si>
  <si>
    <t>JW Press</t>
  </si>
  <si>
    <t>ENTREPRENEURSHIP; MARKETING; SMALL business management; DECISION making; Marketing Consulting Services</t>
  </si>
  <si>
    <t>This case is designed to be a class activity for introductory courses in entrepreneurship, small business management, marketing principles, and introduction to business. Through participating in this case activity, students will gain a better understanding of the decision making process including identifying problems and possible solutions. Additionally, group activities are presented to allow students to experience team exercises focused on the issues presented in the case. Teaching notes are provided to assist instructors with guiding students through the case, questions presented, and group activities. Teaching notes include key learning points of the case, suggested student responses to the case questions, recommended class times allotted for the case activities, and possible courses in which this case might align with material covered. [ABSTRACT FROM AUTHOR] Copyright of International Journal of the Academic Business World is the property of JW Press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</si>
  <si>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http://search.ebscohost.com/login.aspx?direct=true&amp;db=buh&amp;AN=118510956&amp;site=ehost-live</t>
  </si>
  <si>
    <t>WHEN DOES COMMUNICATION TURN INTO MISCOMMUNICATION? A CASE STUDY.</t>
  </si>
  <si>
    <t>Faught, Sam</t>
  </si>
  <si>
    <t>COMMUNICATION; BUSINESS information services; INFORMATION sharing; EXECUTIVES; All Other Information Services; MISCOMMUNICATION</t>
  </si>
  <si>
    <t>This case study looks at problems that can happen when barriers to communication prevent information from being shared among managers. In particular the barriers of selective perception, language, and silence are seen in four scenarios that happened at a manufacturing facility that is no longer in business. [ABSTRACT FROM AUTHOR] Copyright of International Journal of the Academic Business World is the property of JW Press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</si>
  <si>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ENSURING ENERGY SECURITY IN RURAL INDIA - A CASE STUDY ON RAJIV GANDHI GRAMIN LPG VITRAK (RGGLV) YOJANA.</t>
  </si>
  <si>
    <t>PRABHAKAR, RAJKIRAN; SINGH, MAHENDRA; NAGAPAVAN, C.</t>
  </si>
  <si>
    <t>ENERGY policy; INDIA; Regulation and Administration of Communications, Electric, Gas, and Other Utilities; Conventional oil and gas extraction; Natural Gas Liquid Extraction; Petroleum Refineries; Petroleum and Petroleum Products Merchant Wholesalers (except Bulk Stations and Terminals); Petroleum Bulk Stations and Terminals; Liquefied petroleum gas (bottled gas) dealers; Fuel Dealers; Natural Gas Distribution; Petroleum and petroleum products merchant wholesalers; ENERGY security; LIQUEFIED petroleum gas; RURAL population</t>
  </si>
  <si>
    <t>Distribution Network; LPG; RGGLV; Rural Distribution</t>
  </si>
  <si>
    <t>Liquefied Petroleum Gas (LPG) is a convenient fuel for cooking. Though, it has been popular fuel for urban India since 60s, most of rural India is still awaiting this tearless fuel. The availability of LPG in rural areas is rare and the number of outlets (Gas Agencies) is less compared to urban area, especially metros. Rajiv Gandhi Gramin LPG Vitrak Scheme (RGGLV) aims to provide LPG to rural India fulfilling the vision of late Prime Minister, Mr. Rajiv Gandhi, who conceptualized the idea of providing modern basic amenities at the door steps for the rural population. This research has two major objectives. The fi rst objective is to understand the distribution of LPG and the objectives of the RGGLV scheme. The second objective is to examine whether the objectives of the RGGLV scheme are realized in the past three years of implementation. The study will examine the effectiveness of RGGLV scheme in increasing LPG access among rural kitchens. The methodology used is descriptive research and is based on secondary data from official sources. Based on the analysis, the challenges for rural retailing of LPG are identified. [ABSTRACT FROM AUTHOR] Copyright of Global Management Review is the property of Sona School of Management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</si>
  <si>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EXAMINING RISKS WITH OUTSOURCING DECISIONS: A CASE STUDY.</t>
  </si>
  <si>
    <t>Thakurta, Rahul; Rao, Umesh H.</t>
  </si>
  <si>
    <t>Journal of Services Research</t>
  </si>
  <si>
    <t>Vedatya Institute</t>
  </si>
  <si>
    <t>RISK assessment; COMPUTER software development; CONTRACTING out; DECISION making; MANAGEMENT; Computer systems design and related services (except video game design and development); Custom Computer Programming Services; ORGANIZATION management</t>
  </si>
  <si>
    <t>Studies on software development project risks have mostly focused on identifying and prioritizing risks in order to suggest mitigating measures. The paper presents a framework in order to carry out assessment of risks pertaining to three different decision alternatives related to software project development viz. in-house, partly-outsources, and fully-outsourced development. Based on a quantitative framework validated using a case study, the risk profile corresponding to the three alternatives could be arrived upon providing a visible representation of the extent of risk associated with the decision alternatives. The framework is expected to better guide managers in choosing between alternative scenarios by explicitly considering risks associated with each of the alternatives. [ABSTRACT FROM AUTHOR] Copyright of Journal of Services Research is the property of Vedatya Institute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</si>
  <si>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FOCUS FORECASTING IN SUPPLY CHAIN: THE CASE STUDY OF FAST MOVING CONSUMER GOODS COMPANY IN SERBIA.</t>
  </si>
  <si>
    <t>Rakićević, Zoran; Vujošević, Mirko</t>
  </si>
  <si>
    <t>Serbian Journal of Management</t>
  </si>
  <si>
    <t>10.5937/sjm10-7075</t>
  </si>
  <si>
    <t>BUSINESS forecasting; FAST moving consumer goods; SUPPLY chains; MARKETING channels; TIME series analysis; Discount Department Stores; Convenience Stores; Supermarkets and Other Grocery (except Convenience) Stores; Warehouse Clubs and Supercenters; COMPUTER simulation; MICROSOFT Excel (Computer software)</t>
  </si>
  <si>
    <t>exponential smoothing; fast moving consumer goods (FMCG); focus forecasting; Holt's model; moving average; Winter's model</t>
  </si>
  <si>
    <t>This paper presents an application of focus forecasting in a fast moving consumer goods (FMCG) supply chain. Focus forecasting is tested in a real business case in a Serbian enterprise. The data used in the simulation refers to the historical sales of two types of FMCG with several different products. The data were collected and summarized across the whole distribution channel in the Serbian market from January 2012 to December 2013. We applied several well-known time series forecasting models using the focus forecasting approach, where for the future time period we used the method which had the best performances in the past. The focus forecasting approach mixes different standard forecasting methods on the data sets in order to find the one that was the most accurate during the past period. The accuracy of forecasting methods is defined through different measures of errors. In this paper we implemented the following forecasting models in Microsoft Excel: last period, all average, moving average, exponential smoothing with constant and variable parameter α, exponential smoothing with trend, exponential smoothing with trend and seasonality. The main purpose was not to evaluate different forecasting methods but to show a practical application of the focus forecasting approach in a real business case. [ABSTRACT FROM AUTHOR] Copyright of Serbian Journal of Management is the property of Serbian Journal of Management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</si>
  <si>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Formal entrepreneurial networks as communities of practice: a longitudinal case study.</t>
  </si>
  <si>
    <t>Lefebvre, Vincent; Radu Lefebvre, Miruna; Simon, Eric</t>
  </si>
  <si>
    <t>Entrepreneurship &amp; Regional Development</t>
  </si>
  <si>
    <t>10.1080/08985626.2015.1070539</t>
  </si>
  <si>
    <t>BUSINESS networks; BUSINESS incubators; SOCIAL networks; Other Individual and Family Services; LEARNING</t>
  </si>
  <si>
    <t>community of practice; formal entrepreneurial network; learning</t>
  </si>
  <si>
    <t>This article argues that entrepreneurial learning is genuinely connected to entrepreneurial networking activities, within a co-evolving dynamics. We take a longitudinal network approach to study the combined development of network dynamics and learning in a French formal entrepreneurial network over a period of 4 years (2005–2009). Our aim is to extend our knowledge of entrepreneurial learning emphasized both as a process and an outcome of social interaction, by focusing on the interplay between network evolution and the changing learning needs of participants over time. Building on a situated social perspective of entrepreneurial learning, we demonstrate that network learning processes and outcomes are contingent on the progressive network transformation from a social network to a community of practice. [ABSTRACT FROM PUBLISHER] Copyright of Entrepreneurship &amp; Regional Development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</si>
  <si>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Strategic Analysis of Business Portfolios: Case Study of Chabahar Fishery Cluster.</t>
  </si>
  <si>
    <t>Kamalian, Amin Reza; Ghasemnezhad, Meisam</t>
  </si>
  <si>
    <t>FISHERY management; STRATEGIC planning; CHABAHAR (Iran); Finfish Farming and Fish Hatcheries</t>
  </si>
  <si>
    <t>businesses potentials; General Electric (GE) Matrix; Marketing Management software; portfolio analysis; the industries' gravity</t>
  </si>
  <si>
    <t>Today, competitive advantages of businesses with various products are dependent on a competitive analysis and developing a relevant strategy. One of the effective frameworks by which one can assess business portfolios is the General Electric (GE) Matrix, which itself focuses on two aspects namely market attractiveness and the business strengths. Therefore, this study asks what is the contribution of each of Chabahar Fishery Cluster's business units, as far as the competitive advantages and relevant strategies of each unit are concerned? The objective of the study is then defined as how to identify the gap between market attractiveness in fishing industry and potentials of Chabahar Fishery Cluster and to provide appropriate strategies in line with the GE Matrix. Chabahar Fishery Cluster's managers have been chosen as the target statistical population of the study. Marketing Management software is used to analyze data and results show those units which produced canned fish enjoyed better positions among other parts of the Cluster.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</si>
  <si>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MOTIVES AND BENEFITS OF USING CUSTOMER EXPERIENCE LED DIFFERENTIATORS IN THE RE-LAUNCHING OF A FAILED PRODUCT: A CASE STUDY OF CRANES &amp; COMPONENTS (P) LTD.</t>
  </si>
  <si>
    <t>Pillai, Anil; George, Babu P.</t>
  </si>
  <si>
    <t>Advances in Business-Related Scientific Research Journal</t>
  </si>
  <si>
    <t>GEA College, Faculty of Entrepreneurship</t>
  </si>
  <si>
    <t>CONSUMER expertise; PRODUCT launches; PRODUCT differentiation; BRANDING (Marketing); CUSTOMER satisfaction; BRAND image; CRANES &amp; Components (India) Ltd.</t>
  </si>
  <si>
    <t>business to business; Customer experience; India; marketing; product re-launch; qualitative research</t>
  </si>
  <si>
    <t>Cranes and Components (India) Ltd. (Case Company) expanded their product portfolio through a downward line extension when they launched the BAS range of products comprising chain hoists, rope hoists and crane kits. The range is targeted for use in lower duty conditions that do not call for the PRO range of Case Company's products. The distribution and sale of the BAS range is mainly through the dealer and OEM channel as opposed to the direct sales that the traditional portfolio uses. The first introduction, the DC BAS was well-accepted in the market and the sales performance exceeded expectations. The DR BAS was launched on the back of this in 2011. However, it did not make much headway and continues to lag sales expectations. While launching the DR-BAS all the traditional marketing approaches and best practices were utilized, yet the results were less than satisfactory. The Customer Experience approach was then decided to be followed so as to understand what are the Customer Experience gaps that are impacting sales of DR BAS, and how can the DR BAS experience be meaningfully differentiated for the end-customers. It was found that the Case Company engaged its end-customers well in the initial stages of the customer journey aided by its strong brand image and good pre-sales/pre-association interactions. The end-customer experience faltered in the post-purchase stage, though - with poor experiences around Delivery and Erection &amp; Commissioning. [ABSTRACT FROM AUTHOR] Copyright of Advances in Business-Related Scientific Research Journal is the property of GEA College, Faculty of Entrepreneurship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</si>
  <si>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Total quality management and human resources selection: A case study of the national teacher selection in Taiwan.</t>
  </si>
  <si>
    <t>Chao, Chih-Yang; Hsu, Hung-Ming; Hung, Fang-Chih; Lin, Kung-Huang; Liou, Jia-Wen</t>
  </si>
  <si>
    <t>10.1080/14783363.2012.733261</t>
  </si>
  <si>
    <t>TOTAL quality management; PERSONNEL management; QUALITY of service; CUSTOMER orientation; Human Resources Consulting Services; Administration of Human Resource Programs (except Education, Public Health, and Veterans' Affairs Programs); TEACHER selection; CASE studies</t>
  </si>
  <si>
    <t>human resources selection; service quality; teacher selection; total quality management</t>
  </si>
  <si>
    <t>Few studies consider the total quality management (TQM) perspective as part of the selection process in order to enhance the service quality of both the process and the selection of competent teachers. The main purpose of this study was to use a case study to identify the critical success factors that enhance service quality in the national teacher selection process in Taiwan. Data were collected from multiple sources including 7 years of archival materials, annual reports and official websites. We also conducted in-depth interviews with successful and unsuccessful job candidates, as well as staff who had hosted the selection within the past 7 years. Our findings reveal seven critical success factors that enhance the service quality of the selection process (SQSP): top management support for the selection process; focus on customer orientation in the selection process; expand the scope of cooperation and participation; provide TQM-oriented training to selectors; make continuous improvements in the process; focus on problem prevention rather than correction; and apply appropriate selection tools as well as quality management tools during the process. Theoretical and practical implications are also discussed. [ABSTRACT FROM AUTHOR] Copyright of Total Quality Management &amp; Business Excellence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</si>
  <si>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Analysing Space-Time Accessibility Towards the Implementation of the Light Rail System: The Case Study of Brescia.</t>
  </si>
  <si>
    <t>Bonotti, Riccardo; Rossetti, Silvia; Tiboni, Michela; Tira, Maurizio</t>
  </si>
  <si>
    <t>Planning Practice &amp; Research</t>
  </si>
  <si>
    <t>10.1080/02697459.2015.1028254</t>
  </si>
  <si>
    <t>CIVIL service; TRANSPORTATION; URBAN planning; ITALY; Administration of Urban Planning and Community and Rural Development; Land Subdivision; Other General Government Support; Urban transit systems; Short Line Railroads; Other Heavy and Civil Engineering Construction; Other Urban Transit Systems; All Other Support Activities for Transportation; Other support activities for transportation; LOCAL &amp; light railroads; SOCIAL mobility</t>
  </si>
  <si>
    <t>accessibility; GIS; space-time accessibility; urban planning</t>
  </si>
  <si>
    <t>This paper proposes a methodology for investigation of the space–time relations of accessibility to public services and collective mobility. The paper assesses the space–time efficiency of local public transport facilities and makes an accessibility analysis as a baseline for evaluating future changes. It explains the potential for improvement and the effects on planning paradigms. Public transport accessibility greatly changes during day and night time so they should be assessed through multi-scaled and diachronic maps as a contribution to the timetable plan and overall planning strategies. The case study of Brescia, Italy is used to test the methodology. The new light rail system of Brescia entered into operation in 2013 and could change the entire form of urban mobility. [ABSTRACT FROM AUTHOR] Copyright of Planning Practice &amp; Research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</si>
  <si>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t>
  </si>
  <si>
    <t>Brandt, David</t>
  </si>
  <si>
    <t>Industrial Engineer: IE</t>
  </si>
  <si>
    <t>Institute of Industrial Engineers</t>
  </si>
  <si>
    <t>LEAN management; PROCESS optimization; HOUSTON (Tex.); SIX Sigma; LARK, Myja</t>
  </si>
  <si>
    <t>The article presents a case study of Houston, Texas that has adopted lean Six Sigma as protocol for efficiency and process improvement. It mentions about a lean Six Sigma team made by the city's finance director, whose first project was the city's fleet management department. Also presented are the views of the team's staff analyst Myja Lark regarding the same.</t>
  </si>
  <si>
    <t>WORKFLOW; BUSINESS expansion; BILL &amp; Melinda Gates Foundation; CHARITY; BUFFETT, Warren, 1930-; SMITH, Lynne</t>
  </si>
  <si>
    <t>The article presents case study of the Bill &amp; Melinda Gates Foundation that work with organizations to tackle critical challenges through four primary programs global health, global development, global policy and advocacy. Topics discussed include donation made by Warren Buffett of the firm Berkshire Hathaway to the foundation, comments from Lynne Smith of the foundation regarding business expansion at the firms and investment workflow in the business process.</t>
  </si>
  <si>
    <t>FOOD service; Mobile Food Services; WASTED food; FOOD production; DIET &amp; environment; GREENHOUSE gases</t>
  </si>
  <si>
    <t>The article focuses on findings of a case study related to food services or stages of consumption in food production cycle conducted by researcher Ron McGarvey of University of Missouri. Topics include food waste in industrialized countries at the consumption stage; data collected from Campus Dining Services of the university; wasted fruits and vegetable generated by Campus Dining Services; and contribution of wasted meat to post-consumer greenhouse gas emission.</t>
  </si>
  <si>
    <t>NET PRESENT VALUE SIMULATION: A CASE STUDY.</t>
  </si>
  <si>
    <t>Stretcher, Robert</t>
  </si>
  <si>
    <t>Journal of Business Strategies</t>
  </si>
  <si>
    <t>Gibson D. Lewis Center for Business &amp; Economic Development</t>
  </si>
  <si>
    <t>NET present value; MONTE Carlo method; CAPITAL; PRESENT value; CAPITAL investments; ARKMED Corp.</t>
  </si>
  <si>
    <t>The article presents a case study on teaching net present value (NPV) simulation based on the capital expansion decision of American biomedical device manufacturer ArkMed Corp. using Monte Carlo method. Topics include the student exercise requiring multi-page referencing in Microsoft Excel, a summary of the output data and the distribution of NPV which will serve as the basis for capital asset expansion decision.</t>
  </si>
  <si>
    <t>Social selling: A case study.</t>
  </si>
  <si>
    <t>Isaacson, Nate</t>
  </si>
  <si>
    <t>National Underwriter / Life &amp; Health Financial Services</t>
  </si>
  <si>
    <t>ALM Media, LLC</t>
  </si>
  <si>
    <t>SOCIAL media in business; CUSTOMER relationship management; FINANCIAL services industry; STRATEGIC planning; CUSTOMER services; GUARDIAN Life Insurance Co. of America; Consumer Lending; ONLINE education; LINKEDIN (Web resource)</t>
  </si>
  <si>
    <t>The article presents a case study regarding the use of social media as a tool for building customer relations in the financial service business. Topics discussed include the utilization of social media tools such as LinkedIn and Socialware in building customer relations by life insurance firm Guardian Life Insurance Co. of America, the importance of online training for financial professionals, and the strategic planning for sales management.</t>
  </si>
  <si>
    <t>The Case Study Perspective.</t>
  </si>
  <si>
    <t>NACD Directorship</t>
  </si>
  <si>
    <t>National Association of Corporate Directors</t>
  </si>
  <si>
    <t>CHIEF executive officers; EXECUTIVE succession; BOARDS of directors; PROFESSIONAL education; CAREER development; Vocational Rehabilitation Services; Professional and Management Development Training; Colleges, Universities, and Professional Schools</t>
  </si>
  <si>
    <t>The article describes the chief executive officer (CEO) succession in a Financial Times Stock Exchange 100 Index (FTSE-100)-listed company that supplies industrial products and services to various sectors. Topics covered include the board of directors' consideration of CEO succession in late 2013, Korn Ferry's assessment of internal candidates and reporting of results to the board and CEO, professional development plan designed for each candidate, and appointment of external candidate as CEO.</t>
  </si>
  <si>
    <t>A Comprehensive Method for Assessing Marine Resource Governance: Case Study in Kāne‘ohe Bay, Hawai‘i.</t>
  </si>
  <si>
    <t>Battista, Willow; Kelly, Ryan P.; Erickson, Ashley; Fujita, Rod</t>
  </si>
  <si>
    <t>Coastal Management</t>
  </si>
  <si>
    <t>10.1080/08920753.2016.1135277</t>
  </si>
  <si>
    <t>PUBLIC-private sector cooperation; Freshwater fishing; Salt water fishing; Aquaculture; MARINE resource management; MARINE resources conservation; MARINE algae; COASTS -- Hawaii</t>
  </si>
  <si>
    <t>coral reef management; governance; institutions; rights and responsibilities; thresholds</t>
  </si>
  <si>
    <t>A recent metaanalysis identified certain management attributes that are associated with successful management of threshold-based systems. However, high variance among case studies indicates that these attributes do not guarantee good conservation outcomes, suggesting that additional factors may be at play. To better understand these additional factors, we compiled a list of effective governance attributes from the literature, and developed guidance for systematically evaluating their presence, absence, and the extent to which each attribute is actually manifested in a given case study. We also examine the distribution of rights and responsibilities within a system, and the resulting impacts on stewardship incentives. Here we present the results of this analysis as applied to Kāneohe Bay, Hawai‘i. Our results confirm that absent or incomplete effective governance attributes can negatively impact conservation outcomes. In Kāneohe Bay, a public-private partnership temporarily compensated for gaps and weaknesses in the governance system, thereby creating conditions conducive to successfully reducing populations of invasive algae. However, this partnership has since dissolved and current capacity to address this and other issues in this system is again lacking. Failure to fix governance weaknesses may compromise the continued health and functioning of the Kāne'ohe Bay system. [ABSTRACT FROM AUTHOR] Copyright of Coastal Management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</si>
  <si>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Stakeholder Perceptions of Seaport Resilience Strategies: A Case Study of Gulfport (Mississippi) and Providence (Rhode Island).</t>
  </si>
  <si>
    <t>Becker, Austin; Caldwell, Margaret R.</t>
  </si>
  <si>
    <t>10.1080/08920753.2014.983422</t>
  </si>
  <si>
    <t>STAKEHOLDERS; NATURAL disasters; PROVIDENCE (R.I.); Other Heavy and Civil Engineering Construction; Port and Harbor Operations; HARBORS; CLIMATE change</t>
  </si>
  <si>
    <t>climate adaptation; natural disasters; port resilience; resilience; risk reduction; seaports; stakeholders; strategies</t>
  </si>
  <si>
    <t>Climate change is having and will continue to have a range of negative impacts on social–environmental systems. Many ports, with their coastal locations and essential roles in regional and national economies, face particular exposure to storm impacts that may worsen with climate change. Currently in the United States port resilience planning falls primarily on port operators. Engaging a wider range of stakeholders in long-term seaport functioning may reduce risks from disruptive and potentially irreversible impacts of climate change. This study uses empirical data gathered through two case studies of highly exposed U.S. ports, Gulfport (MS) and Providence (RI), to identify strategies that port planners and external stakeholders consider feasible for enhancing their port's resilience. This article categorizes these resilience strategies and suggests the potential role that different stakeholders could play in facilitation and implementation. [ABSTRACT FROM AUTHOR] Copyright of Coastal Management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</si>
  <si>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Implementing commercial information exchange: a construction supply chain case study.</t>
  </si>
  <si>
    <t>Pala, Mesut; Edum-Fotwe, Francis; Ruikar, Kirti; Peters, Chris; Doughty, Nathan</t>
  </si>
  <si>
    <t>Construction Management &amp; Economics</t>
  </si>
  <si>
    <t>10.1080/01446193.2016.1211718</t>
  </si>
  <si>
    <t>INFORMATION sharing; ELECTRONIC data interchange; ELECTRONIC trading of securities; BUSINESS to business electronic commerce; TREND analysis in business; Business-to-business electronic markets</t>
  </si>
  <si>
    <t>Case study; commercial information exchange; e-trading; electronic data interchange; implementation</t>
  </si>
  <si>
    <t>The concept of electronic trading (e-trading) has transformed supply chain interactions in many industries, yet little research explored its implementation by Architecture, Engineering and Construction (AEC) supply chain firms. E-trading relies on commercial information exchange by supply chain partners which is generally adopted through intermediary technology partners (Hub Providers) to facilitate the accurate and timely communication of transactional data between buyers and supplier. A case study was conducted to explore the challenges and barriers to implementation of cross-firm commercial information exchange. The study primarily involved investigation of the interfaces between software development and organizational functions assisting with the electronic exchange of commercial information (eCIX) implementation. Findings from the case study show that implementation of commercial information exchange is not an easy task with several themes of factors to be considered during delivery of such projects, namely technical, coordination, integration and organizational. The study contributes to the knowledge and deployment of e-trading solutions within the context of AEC firms, and should be of interest to the practitioners contemplating similar projects. [ABSTRACT FROM AUTHOR] Copyright of Construction Management &amp; Economics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</si>
  <si>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Innovative construction and the role of boundary objects: a Gehry case study.</t>
  </si>
  <si>
    <t>Naar, Liisa; Nikolova, Natalia; Forsythe, Perry</t>
  </si>
  <si>
    <t>10.1080/01446193.2016.1201206</t>
  </si>
  <si>
    <t>BUILDING design &amp; construction; CONSTRUCTION industry; CONSTRUCTION project management; INNOVATIONS in business; Residential building construction; COLLECTIVE action</t>
  </si>
  <si>
    <t>Boundary objects; construction innovation; Gehry; inter-firm collaboration</t>
  </si>
  <si>
    <t>Physical objects have long been used in addressing the challenges involved in constructing innovative buildings, yet their significance for collaborative problem solving in inter-organizational projects is rarely acknowledged. The aim of this research is to investigate what happens when a project team has to collaboratively innovate to address radical design challenges in a construction setting. We focus on the role of a full-scale mock-up of a fac, ade in transforming the design intent for a building by Frank Gehry into design realization. The concept of boundary objects is used as an analytical lens via a case study methodology utilizing non-participant observation of weekly meetings and workshops over a period of 10 months covering client, consultant and contractor involvement. The research shows the role of mock-ups in radical construction settings is in tension along three delivery dimensions: performance, aesthetic and technical construction. Task completion competed with the requirements for experimentation around innovative problem solving with the how to construct it problem left unresolved. The findings suggest that co-location and synchronicity are critical conditions for collaborative and innovative problem solving in radical construction contexts. Project teams need to create open-ended 'moments' for iterating critical objects and the interactions that take place around them. [ABSTRACT FROM AUTHOR] Copyright of Construction Management &amp; Economics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</si>
  <si>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Diffusion of digital innovation in construction: a case study of a UK engineering firm.</t>
  </si>
  <si>
    <t>Shibeika, Amna; Harty, Chris</t>
  </si>
  <si>
    <t>10.1080/01446193.2015.1077982</t>
  </si>
  <si>
    <t>CONSTRUCTION industry; CONSTRUCTION project management; TECHNOLOGICAL innovations; DIFFUSION of innovations; INNOVATIONS in business; GREAT Britain; Residential building construction</t>
  </si>
  <si>
    <t>Building information modelling; case study; diffusion of innovations; digital technologies; project-based firm.</t>
  </si>
  <si>
    <t>The UK government is mandating the use of building information modelling (BIM) in large public projects by 2016. As a result, engineering firms are faced with challenges related to embedding new technologies and associated working practices for the digital delivery of major infrastructure projects. Diffusion of innovations theory is used to investigate how digital innovations diffuse across complex firms. A contextualist approach is employed through an in-depth case study of a large, international engineering project-based firm. The analysis of the empirical data, which was collected over a four-year period of close interaction with the firm, reveals parallel paths of diffusion occurring across the firm, where both the innovation and the firm context were continually changing. The diffusion process is traced over three phases: centralization of technology management, standardization of digital working practices, and globalization of digital resources. The findings describe the diffusion of a digital innovation as multiple and partial within a complex social system during times of change and organizational uncertainty, thereby contributing to diffusion of innovations studies in construction by showing a range of activities and dynamics of a non-linear diffusion process. [ABSTRACT FROM AUTHOR] Copyright of Construction Management &amp; Economics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</si>
  <si>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development of a portfolio of business models: a longitudinal case study of a building material company.</t>
  </si>
  <si>
    <t>Höök, Matilda; Stehn, Lars; Brege, Staffan</t>
  </si>
  <si>
    <t>10.1080/01446193.2015.1075052</t>
  </si>
  <si>
    <t>BUSINESS models; CONSTRUCTION industry; STRATEGIC planning; SUPPLIERS; CONSTRUCTION project management; Other Construction Material Merchant Wholesalers; Other specialty-line building supplies merchant wholesalers; General-line building supplies merchant wholesalers; Other Building Material Dealers; Residential building construction; CONSTRUCTION materials</t>
  </si>
  <si>
    <t>Business model; management; management of change; multiple business models; portfolio of business models</t>
  </si>
  <si>
    <t>Dynamic aspects of intended company change can be related to the development and management of a portfolio of business models with regard to competence deployment and to performance. A portfolio of business models is seen as a reflection of the realized strategy of a company, and the dynamics aspects of company change are connected to internal and external critical strategic incidents. The business model elements considered in this research are market position, offering, and operational platform enabling a differentiation between strategic and operational effectiveness. The evolution of a Swedish supplier of building components and systems during a 15-year period is examined. The process data consists of temporal phases where a shift of phase is defined as a change of a specific portfolio of business models. The concept of a portfolio of business models helped to discover new and conflicting standardized or customized business models that were not always intended by the company. The findings indicate that unawareness of intended actions led to unintended allocation of resources or integration mechanisms that negatively affected company performance. On the other hand gains can be achieved if a strategy is deliberately managed as a portfolio of business models which then also can be a tool for managing change in a company. [ABSTRACT FROM AUTHOR] Copyright of Construction Management &amp; Economics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</si>
  <si>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When helpers need help: A case study on the 2012 earthquakes in Italy.</t>
  </si>
  <si>
    <t>Guglielmi, Dina; Vignoli, Michela; Camellini, Lucia; Florini, Maria Cristina; Brunetti, Massimo; Depolo, Marco</t>
  </si>
  <si>
    <t>Work</t>
  </si>
  <si>
    <t>10.3233/WOR-172616</t>
  </si>
  <si>
    <t>MEDICAL personnel; NATURAL disasters; PROBABILITY theory; QUESTIONNAIRES; DESCRIPTIVE statistics; ITALY; Other Individual and Family Services; RESEARCH methodology; PSYCHOLOGY; CRISIS intervention (Mental health services)</t>
  </si>
  <si>
    <t>Group counselling; mixed methods; post-traumatic; psychological debriefing</t>
  </si>
  <si>
    <t>BACKGROUND: After two strong earthquakes in the Emilia region in Italy, many HCWs had to deal with the psychological consequences of the aftershocks. OBJECTIVE: The aims of this case study were a) to describe the psychosocial condition of the HCWs affected by the earthquake; b) to present an intervention immediately after the earthquake on HCWs in a post-disaster situation using a mixed-method approach. METHODS: A mixed-method study was conducted collecting qualitative data (during Group Counselling sessions) and quantitative data (through questionnaires). RESULTS: The results suggested that the impact of the earthquake was very strong, as more than 80% perceived at least a severe impact event capable of altering their ability to function; most of the thoughts and feelings were related to death and fear. CONCLUSIONS: This study adds knowledge about how to plan interventions aiming to help those workers at both individual and organisational level. [ABSTRACT FROM AUTHOR] Copyright of Work is the property of IOS Press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</si>
  <si>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World Trade Center: A longitudinal case study for treating Post Traumatic Stress Disorder with Emotional Freedom Technique and Eye Movement Desensitization and Reprocessing.</t>
  </si>
  <si>
    <t>Nicosia, Gregory J.; Minewiser, Lorna; Freger, Amanda; Rice, Valerie J.</t>
  </si>
  <si>
    <t>10.3233/WOR-192921</t>
  </si>
  <si>
    <t>DISASTERS; EMPLOYMENT reentry; QUESTIONNAIRES; SELF-evaluation; Research and Development in the Physical, Engineering, and Life Sciences (except Biotechnology); TREATMENT of post-traumatic stress disorder; ANXIETY; CLINICAL trials; MENTAL depression; EMDR (Eye-movement desensitization &amp; reprocessing); LONGITUDINAL method; MEMORY; PERSONALITY; PHOBIAS; PSYCHOTHERAPY; WOUNDS &amp; injuries; TREATMENT effectiveness</t>
  </si>
  <si>
    <t>9/11 survivor; dissociation; energy psychology; Trauma</t>
  </si>
  <si>
    <t>BACKGROUND: Emotional Freedom Techniques (EFT) and Eye Movement Desensitization and Reprocessing (EMDR) have been empirically validated as effective psychotherapeutic interventions for treating Post Traumatic Stress Disorder (PTSD). This single subject design case study is of a survivor of the Twin Towers collapse who was treated for prolonged PTSD complicated by dissociated memories. OBJECTIVE: EMDR and EFT's effectiveness in treating PTSD were evaluated. METHOD: Multiple assessments using Trauma Symptom Inventory (TSI) and Personality combination with EMDR were conducted. RESULTS: Effects of a single session of EFT assessed immediately after treatment demonstrated an elimination of clinically significant scores on both the TSI and PAI. The participant concluded treatment with nearly complete symptom remediation and a return to work. CONCLUSION: The combination of treatment methods appears to be highly effective and allowed this subject to return to work after many years of disability. [ABSTRACT FROM AUTHOR] Copyright of Work is the property of IOS Press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</si>
  <si>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Can China's meat imports be sustainable? A case study of mad cow disease.</t>
  </si>
  <si>
    <t>Luo, Zijun; Tian, Xu</t>
  </si>
  <si>
    <t>Applied Economics</t>
  </si>
  <si>
    <t>10.1080/00036846.2017.1349288</t>
  </si>
  <si>
    <t>MEAT industry; BEEF exports &amp; imports; INTERNATIONAL economic relations; INTERNATIONAL trade; CHINA; Animal (except Poultry) Slaughtering; Meat Processed from Carcasses; Rendering and meat processing from carcasses; Red meat and meat product merchant wholesalers; International assistance; International Trade Financing; Meat Markets; Rendering and Meat Byproduct Processing; Meat and Meat Product Merchant Wholesalers; BOVINE spongiform encephalopathy; MEAT; BEEF products; CHINA-United States relations</t>
  </si>
  <si>
    <t>event study; Mad cow disease; meat import; trade diversion</t>
  </si>
  <si>
    <t>Rising demand and constrained domestic production have challenged the meat consumption in China. To fill the gap between domestic demand and supply, China imports an increasing volume of meat products from the international market. However, outbreaks of animal diseases can jeopardize China's ability to meet its need for consumable meat. This article investigates the impact of animal disease outbreaks on the sustainability of China's meat imports by using the episode of bovine spongiform encephalopathy in the United States in 2003 as a case study. Our results show that China's meat imports are becoming more diversified and sustainable. The outbreak did have significant negative impacts on beef imports from the United States. During the epidemic, not only was China able to increase beef imports from other major exporters, but it also increased imports of other animal products such as edible offal and pork. Our findings indicate that international trade can serve as a reliable source to meet China's soaring meat consumption. [ABSTRACT FROM AUTHOR] Copyright of Applied Economics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</si>
  <si>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 Design and Analysis as a Complementary Empirical Strategy to Econometric Analysis in the Study of Public Agencies: Deploying Mutually Supportive Mixed Methods.</t>
  </si>
  <si>
    <t>Honig, Dan</t>
  </si>
  <si>
    <t>Journal of Public Administration Research &amp; Theory</t>
  </si>
  <si>
    <t>10.1093/jopart/muy049</t>
  </si>
  <si>
    <t>Oxford University Press / USA</t>
  </si>
  <si>
    <t>ECONOMETRIC models; ECONOMETRICS; CASE studies; RESEARCH methodology; EMPIRICAL Bayes methods</t>
  </si>
  <si>
    <t>There is little methodological guidance regarding how to best integrate qualitative observational case study data and quantitative large-N observational data in the study of public agencies in a mutually supportive way. There are a broad range of potential applications of mutually supportive mixed methods, which can be of help whenever one tool of inquiry (e.g. econometric analysis) suffers from weaknesses (e.g. omitted variables, measurement techniques which may not be unbiased, the inability to estimate important quantities of interest) to which another tool of inquiry (e.g. process tracing of case studies) does not. To demonstrate the broad relevance of mutually supportive mixed methods in public management scholarship, this article focuses on qualitative case studies as a way of addressing an econometric challenge of particular relevance to the field: accounting for the fixed features of units (e.g. agencies, or departments) in multiunit studies. The article's central points are illustrated using mixed method data on foreign aid agency management practice and agency performance outcomes. [ABSTRACT FROM AUTHOR] Copyright of Journal of Public Administration Research &amp; Theory is the property of Oxford University Press / USA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</si>
  <si>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Bridging the Gap between Evidence and Policy Makers: A Case Study of the Pew- MacArthur Results First Initiative.</t>
  </si>
  <si>
    <t>VanLandingham, Gary; Silloway, Torey</t>
  </si>
  <si>
    <t>Public Administration Review</t>
  </si>
  <si>
    <t>10.1111/puar.12603</t>
  </si>
  <si>
    <t>Wiley-Blackwell</t>
  </si>
  <si>
    <t>RESOURCE allocation; STATE governments; LOCAL government; LOCAL budgets; CLEARINGHOUSES; Financial Transactions Processing, Reserve, and Clearinghouse Activities; POLICY sciences; U.S. state budgets</t>
  </si>
  <si>
    <t>Developing ways to bridge the long-recognized gap between researchers and policy makers is increasingly important in this age of constrained public resources. As noted by recent scholarship, progress toward evidence-informed policy making requires both improving the supply of research that is reliable, timely, and relevant to the policy process and promoting demand and support for this information among decision makers. This article presents a case study of the Pew-MacArthur Results First Initiative, which is working in a growing number of state and local governments to build systems that bring rigorous evidence on 'what works' into their budget processes and to support its use in resource allocation decisions. The initiative's experience to date is promising, although creating lasting and dynamic evidence-based policy-making systems requires a long-term commitment by both researchers and policy makers. [ABSTRACT FROM AUTHOR] Copyright of Public Administration Review is the property of Wiley-Blackwell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</si>
  <si>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Ethnic connections, foreign housing investment and locality: a case study of Seoul.</t>
  </si>
  <si>
    <t>Kim, Hyung Min</t>
  </si>
  <si>
    <t>International Journal of Housing Policy</t>
  </si>
  <si>
    <t>10.1080/14616718.2016.1189683</t>
  </si>
  <si>
    <t>FOREIGN investments; HOUSING; SOUTH Korea; Other Community Housing Services; International Trade Financing; ETHNICITY</t>
  </si>
  <si>
    <t>ethnicity; foreign housing investment; global migration; Seoul</t>
  </si>
  <si>
    <t>A new trend in global cities has been the increasing volume of foreign capital flowing into property markets with cross-border housing investment becoming a focus for international migrants. However, how ethnicity plays out in the housing market, particularly for home ownership, along with global migration, has not been well explored in emerging economies despite the increase in human and capital mobility. The aim of this paper is to identify the main housing investors with respect to ethnic connections and to explore intra-urban spatial expressions of foreign housing investment using Seoul as a case study. The result reveals that knowledge of local circumstances, usually via previous residency or shared ethnicity, can be significantly strengthened via ethnic and/or family ties. Koreans living in high-income Western Anglophone countries such as the USA, Canada, Australia and New Zealand have been the key source of inbound funds in Korea. Foreign housing investment has appeared in three key areas where different groups of foreign nationals and translational class have been concentrated. [ABSTRACT FROM AUTHOR] Copyright of International Journal of Housing Policy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</si>
  <si>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How Beneficial is a Knowledge-based Development Strategy for Peripheral Regions? A Case Study.</t>
  </si>
  <si>
    <t>Pelkonen, Antti; Nieminen, Mika</t>
  </si>
  <si>
    <t>European Planning Studies</t>
  </si>
  <si>
    <t>10.1080/09654313.2015.1047740</t>
  </si>
  <si>
    <t>ECONOMIC development; ECONOMIC policy; SEINAJOKI (Finland); CORE &amp; periphery (Economic theory); SOCIAL theory</t>
  </si>
  <si>
    <t>Finland; follower regions; knowledge bases; periphery; regional innovation systems; Seinäjoki; Seinäjoki</t>
  </si>
  <si>
    <t>This paper aims to contribute to the debate on the success factors of peripheral regions in the knowledge economy. It explores the viability of the knowledge-based development model for peripheral regions by examining the experiences of a follower region in Finland. The empirical case is Seinäjoki region in Western Finland which adopted a determined knowledge, research and innovation-driven development strategy in the 1980s. The article analyses the evolution of this strategy and assesses the progress and results that have been achieved until 2012. The results show that the strategy has improved the preconditions and structures for innovation, but there have been difficulties in turning these into real innovation outcomes. Peripheral regions may benefit from a knowledge-based development strategy but the development is slow and only takes place through building base capacity in the region. [ABSTRACT FROM AUTHOR] Copyright of European Planning Studies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</si>
  <si>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RELATIONSHIP BETWEEN MARKET STRUCTURE AND INNOVATION IN INDUSTRY EQUILIBRIUM: A CASE STUDY OF THE GLOBAL AUTOMOBILE INDUSTRY.</t>
  </si>
  <si>
    <t>Hashmi, Aamir Rafique; Van Biesebroeck, Johannes</t>
  </si>
  <si>
    <t>Review of Economics &amp; Statistics</t>
  </si>
  <si>
    <t>10.1162/REST_a_00494</t>
  </si>
  <si>
    <t>MIT Press</t>
  </si>
  <si>
    <t>AUTOMOBILE industry; MARKET design &amp; structure (Economics); INDUSTRIAL organization (Economic theory); TECHNOLOGICAL innovations; PATENT applications; Automobile and light-duty motor vehicle manufacturing; Automobile Manufacturing; Motor Vehicle Body Manufacturing; New and used automobile and light-duty truck merchant wholesalers; New Car Dealers; Automobile and Other Motor Vehicle Merchant Wholesalers</t>
  </si>
  <si>
    <t>We specify and estimate a dynamic game to study the equilibrium relationship between market structure and innovation in the automobile industry. The quality of each firm's product for the average consumer, the key state variable, is modeled as stochastically increasing in innovation, the dynamic control, which is proxied by patent applications. Equilibrium innovation is a function of market structure, the vector of quality levels of all active firms, and the cost of R&amp;D. Our main findings are as follows: (a) optimal innovation has an inverted-U shape in own quality; (b) holding own quality constant, innovation is declining in average rival quality but increasing in quality dispersion; and (c) following entry, each incumbent's innovation declines, but aggregate innovation increases in most market structures. These findings are broadly consistent with the Schumpeterian hypothesis that market power leads to more innovation. [ABSTRACT FROM AUTHOR] Copyright of Review of Economics &amp; Statistics is the property of MIT Press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</si>
  <si>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Role of Gram Sabha in Addressing Socio-economic Issues in Mining Operations - A Case Study of Vedanta Alumina, Odisha.</t>
  </si>
  <si>
    <t>Mishra, Binod Chandra</t>
  </si>
  <si>
    <t>ASCI Journal of Management</t>
  </si>
  <si>
    <t>Administrative Staff College</t>
  </si>
  <si>
    <t>SOCIAL accounting; ECONOMIC development projects; VEDANTA Aluminium Ltd.; Administration of General Economic Programs; GRAM sabha; MINING camps</t>
  </si>
  <si>
    <t>Vedanta Aluminium Limited (VAL) project at Lanjigarh has attracted nation-wide attention for its rejection by Gram Sabha (GS). This paper details the process of GS and their impact on the industrial projects in the state, drawing broad conclusions from the above project. The reason behind the failure and the consequence of the failure of the project is discussed in the article. The provisions of the Panchayats Extension to the Scheduled Areas (PESA) Act and the implementation of GS have been narrated keeping in view the socio-economic factors and the pace of industrial development of the State. [ABSTRACT FROM AUTHOR] Copyright of ASCI Journal of Management is the property of Administrative Staff College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</si>
  <si>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Women's Organizations, Social Learning, and the Federal State: A Case Study of Canadian Pension Policy.</t>
  </si>
  <si>
    <t>Cooper, Christopher A.</t>
  </si>
  <si>
    <t>Social Policy &amp; Administration</t>
  </si>
  <si>
    <t>10.1111/spol.12152</t>
  </si>
  <si>
    <t>PENSIONS; GOVERNMENT policy; CANADA; Trusteed pension funds; Civic and Social Organizations; SOCIAL learning; WOMEN'S societies &amp; clubs; CANADIAN federal government; WOMEN -- Canada; HOMEMAKERS; CANADA -- Politics &amp; government -- 20th century; POLITICAL participation</t>
  </si>
  <si>
    <t>Canada; Federalism; Gender; Learning; Pensions</t>
  </si>
  <si>
    <t>The various ways which federalism influences gender policies has recently received a surge of academic interest. This article contributes to this literature by moving beyond formally adopted policies to study the influence of federalism on social learning amongst women's organizations. Using a most-likely case study design, this exploratory work traces the policy positions held by women's organizations in Canada during a seven-year period now known as the Great Pension Debate. Focusing on four empirical indicators of issue attention, participation in policy discussions, specificity of policy proposals, and consensus for reform, the findings suggest that the plurality and temporal proximity of successive policy venues - such as royal commissions and parliamentary committees - created by various governments offered women's organizations an optimum environment to engage in ongoing exchanges leading to the development, and greater specification, of policy positions. [ABSTRACT FROM AUTHOR] Copyright of Social Policy &amp; Administration is the property of Wiley-Blackwell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</si>
  <si>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 PROPOSED ECONOMIC DEVELOPMENT CAIRN MODEL DESIGNED TO ENHANCE SMALL TOWN SUCCESS: A CASE STUDY OF TWO COMMUNITIES.</t>
  </si>
  <si>
    <t>Hunt, Irma; Bryant, Sarah K.; Taylor, Ronald K.</t>
  </si>
  <si>
    <t>Journal of the Northeastern Association of Business, Economics &amp; Technology</t>
  </si>
  <si>
    <t>Northeastern Association of Business, Economics &amp; Technology</t>
  </si>
  <si>
    <t>ECONOMIC development; ECONOMIC impact; FINANCIAL literacy; Municipal police services; Emergency and Other Relief Services; EMERGENCY medical services; CITIES &amp; towns</t>
  </si>
  <si>
    <t>A visual economic model called a Cairn model, has been developed to aid small towns across the U.S. The basic Cairn model includes economic and non-economic factors ordered from bottom of the Cairn to the top: (1) Geography/Climate, (2) Land and Physical capital, (3) Economic base, (4) Energy, (5) Workforce, (6) Community culture, (7) Research environment and education, (8) Tax structure, (9) Medical and emergency services, (10) Financial capital, and (11) Leadership. Each one of these factors is a stone in the Cairn model, and leaders and experts have a survey instrument to guide them in evaluating each of the eleven factors. The authors present the Cairn in such a way that towns across the country can replicate and apply the Cairn to their own communities. We use two small U.S. towns in two different states as examples to assist in the development and understanding of the Cairn model. [ABSTRACT FROM AUTHOR] Copyright of Journal of the Northeastern Association of Business, Economics &amp; Technology is the property of Northeastern Association of Business, Economics &amp; Technology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</si>
  <si>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Impact of EU agricultural policy on developing countries: A Uganda case study.</t>
  </si>
  <si>
    <t>Boysen, Ole; Jensen, Hans Grinsted; Matthews, Alan</t>
  </si>
  <si>
    <t>Journal of International Trade &amp; Economic Development</t>
  </si>
  <si>
    <t>10.1080/09638199.2015.1069884</t>
  </si>
  <si>
    <t>AGRICULTURAL industries; ECONOMICS; AGRICULTURAL policy; POVERTY; COMMERCIAL policy; Regulation of Agricultural Marketing and Commodities; Administration of General Economic Programs; EUROPEAN Union. Common Agricultural Policy; UGANDA -- Economic conditions -- 1979-; AFRICA</t>
  </si>
  <si>
    <t>common agricultural policy; computable general equilibrium-microsimulation; D58; domestic support; F14; O10; O55; poverty; trade policy; Uganda</t>
  </si>
  <si>
    <t>Despite substantial reforms, the European Union (EU)'s Common Agricultural Policy (CAP) is still criticised for its detrimental effects on developing countries. This paper provides updated evidence on the impact of the CAP on one developing country, Uganda. It goes beyond estimating macrolevel economic effects by analysing the impacts on poverty. The policy simulation results show that eliminating EU agricultural support would have marginal but nonetheless positive impacts on the Ugandan economy and its poverty indicators. From the perspective of the EU's commitment to policy coherence for development, this supports the view that further reducing EU agricultural support would be positive for development. [ABSTRACT FROM AUTHOR] Copyright of Journal of International Trade &amp; Economic Development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</si>
  <si>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International Competitiveness: A Case Study of American, Swedish, and Ukrainian Forest Industries.</t>
  </si>
  <si>
    <t>Maksymets, Olena; Lönnstedt, Lars</t>
  </si>
  <si>
    <t>International Trade Journal</t>
  </si>
  <si>
    <t>10.1080/08853908.2016.1138910</t>
  </si>
  <si>
    <t>INTERNATIONAL competition; FOREST products industry; FINANCIAL crises; INDUSTRIES; SWEDEN; UKRAINE; UNITED States; All Other Miscellaneous Wood Product Manufacturing; Forest products trucking, long distance; Forest Nurseries and Gathering of Forest Products; Forest products trucking, local; Sawmills</t>
  </si>
  <si>
    <t>Comparative advantage; forest products; international competitiveness; international trade; relative competitiveness</t>
  </si>
  <si>
    <t>The objectives of this article are to assess changes in the international competitiveness of the forest products industries in three countries (Sweden, the US, and Ukraine) during the years preceding, during, and after the recent economic crisis. To deepen the exploration of the three countries’ competitiveness, we propose a Cross-Country Relative Competitiveness Index. The results show that comprehensive measurement of comparative and competitive advantages is essential for determining why a given industry in a given country is doing well or badly. They also provide broad background information for subsequent, more detailed explorations of important changes and trends. [ABSTRACT FROM AUTHOR] Copyright of International Trade Journal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</si>
  <si>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Modelling regional policy scenarios in the agri-food sector: a case study of a Spanish region.</t>
  </si>
  <si>
    <t>Cazcarro, Ignacio; Duarte, Rosa; Sánchez Chóliz, Julio; Sarasa, Cristina; Serrano, Ana</t>
  </si>
  <si>
    <t>10.1080/00036846.2015.1102842</t>
  </si>
  <si>
    <t>AGRICULTURAL industries; ECONOMIC development; SUSTAINABLE development; ECONOMIC equilibrium; ECONOMIC competition; SPAIN; Administration of General Economic Programs; SPAIN -- Economic conditions -- 2014-</t>
  </si>
  <si>
    <t>agri-food industry; C68; Computable general equilibrium model; L66; P16; Q10; scenario analysis; social accounting matrix</t>
  </si>
  <si>
    <t>The agri-food industry has several features of great importance for sustainable economic growth in rural areas. The objective of this work is to evaluate the effects associated with different scenarios of growth, and changes in the regional agri-food industry. These scenarios simulate changes in exports and imports, changes in technology and changes in the level of industrial integration. We develop a computable general equilibrium model calibrated for the region. Our results indicate that policies trying to improve the competitiveness and dynamism of strategic sectors as the agro-industrial complex in this regional economy exert positive effects on its growth and income, having notable impacts on local job markets but also in other sectors and activities linked through the whole production chain. [ABSTRACT FROM AUTHOR] Copyright of Applied Economics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</si>
  <si>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People Don't Talk in Institutional Statements: A Methodological Case Study of the Institutional Analysis and Development Framework.</t>
  </si>
  <si>
    <t>Watkins, Cristy; Westphal, Lynne M.</t>
  </si>
  <si>
    <t>Policy Studies Journal</t>
  </si>
  <si>
    <t>S98</t>
  </si>
  <si>
    <t>10.1111/psj.12139</t>
  </si>
  <si>
    <t>ILLINOIS; FRAMES (Social sciences); PUBLIC institutions; SYNTAX (Grammar); RESTORATION ecology; SOCIAL norms; RULES; CITIES &amp; towns -- Environmental conditions</t>
  </si>
  <si>
    <t>ADICO syntax; ecological restoration; institutional analysis and development; norms; qualitative data</t>
  </si>
  <si>
    <t>In this paper, we describe our application of Ostrom et al.'s ADICO syntax, a grammatical tool based in the Institutional Analysis and Development framework, to a study of ecological restoration decision making in the Chicago Wilderness region. As this method has only been used to look at written policy and/or extractive natural resource management systems, our application is novel in context (a value-adding environmental management action), data type (in-depth, qualitative interviews, and participant observation), and extent of institutional statement extraction (we extract rules, as well as norms and strategies). Through detailed description, visual aids, and case-specific qualitative examples, we show the usefulness of the ADICO syntax in detailing the full set of institutional statements-in-use: rules, norms, and strategies. One of the most interesting findings is that we found norms (and not just rules) to be prevalent and particularly meaningful guides for people's actions. This reinforces the need to address norms and strategies, not only rules, when developing effective policy. [ABSTRACT FROM AUTHOR] Copyright of Policy Studies Journal is the property of Wiley-Blackwell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</si>
  <si>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CONTAGIOUSNESS OF REGIONAL CONFLICT: A MIDDLE EAST CASE STUDY.</t>
  </si>
  <si>
    <t>Auton, Graeme P.; Slobodien, Jacob R.</t>
  </si>
  <si>
    <t>Journal of International Affairs</t>
  </si>
  <si>
    <t>SOCIAL conflict; IRREGULAR warfare; MIDDLE East -- Social conditions; BORDERLANDS; RELIGIOUS refugees; WORLD politics; SCHATTSCHNEIDER, E. E.</t>
  </si>
  <si>
    <t>Several factors contribute to or inhibit the "contagiousness" of regional conflict and irregular warfare, whether conducted at the interstate, extrastate, or intrastate level. Five broad drivers of the diffusion of regional conflict are (1) weak states, (2) anticipated power shifts, regional and domestic, (3) unstable and poorly controlled border regions, (4) large refugee flows, and (5) the religiously-based non-state militant campaign against the state as an organizing principle of world politics. These factors are both endogenous and exogenous to particular states and societies, and must be considered alongside the standard factors considered in international relations literature to be the basis of "dangerous state dyads:" geographic contiguity, absence of alliances, absence of an advanced economy, absence of a democratic polity, and absence of a regionally preponderant power. Two case studies illustrate this argument: the rise of Islamic State, and the awareness of the causes of contagion in regional conflict implicit in Israeli security policy. [ABSTRACT FROM AUTHOR] Copyright of Journal of International Affairs is the property of Journal of International Affairs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</si>
  <si>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Why don’t donor countries coordinate their aid? A case study of European donors in Morocco.</t>
  </si>
  <si>
    <t>Olivié, Iliana; Pérez, Aitor</t>
  </si>
  <si>
    <t>Progress in Development Studies</t>
  </si>
  <si>
    <t>10.1177/1464993415608082</t>
  </si>
  <si>
    <t>Sage Publications, Ltd.</t>
  </si>
  <si>
    <t>ECONOMIC development; CHARITIES; COOPERATION; MOROCCO; OECD countries; EUROPEAN Union; Other Grantmaking and Giving Services</t>
  </si>
  <si>
    <t>aid; coordination; development; European Union; Morocco</t>
  </si>
  <si>
    <t>Lack of coordination among donors poses several problems: it results in higher administrative costs for both donors and partner countries and weakens aid effectiveness. This rationale is the basis for the OECD and EU political agendas on harmonization and coordination, which has resulted in different coordination initiatives at both headquarters and field levels. However, despite the political agenda, recent studies show that for many donors and partner countries aid fragmentation has prevailed or even increased.By means of a country case study in Morocco, this document explores the obstacles to aid coordination in a specific EU development partner country. Coordination initiatives may have proliferated but not necessarily triggered results in terms of joint work or donors’ specialization. The main obstacles to coordination include varied administrative procedures; diverse administrative architectures; resistance from local authorities and also from leading donors (to abandon or share flagship aid programmes). [ABSTRACT FROM AUTHOR] Copyright of Progress in Development Studies is the property of Sage Publications,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</si>
  <si>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Asset poverty, precarious housing and ontological security in older age: an Australian case study.</t>
  </si>
  <si>
    <t>Colic-Peisker, Val; Ong, Rachel; Wood, Gavin</t>
  </si>
  <si>
    <t>10.1080/14616718.2014.984827</t>
  </si>
  <si>
    <t>POVERTY; HOUSING; OLD age assistance; HOME ownership; RETIREES; HUMAN services; AUSTRALIA; Other Community Housing Services; Administration of Human Resource Programs (except Education, Public Health, and Veterans' Affairs Programs)</t>
  </si>
  <si>
    <t>asset poverty; Australia; homeownership; older people; ontological security; precarious housing</t>
  </si>
  <si>
    <t>Over two-thirds of Australians are owner-occupiers and a majority of the population holds most of their wealth in housing. Australian taxation privileges homeowners and retirement income policy is built around the assumption that state pensions can be kept low because an overwhelming majority of older Australians are outright homeowners and therefore have a considerable asset base and low housing costs post-retirement, a situation often referred to as ‘wealthfare’. However, ageing of the population and falling housing affordability mean that the number of asset-poor older Australians unable to rely on ‘wealthfare’ – lifetime renters or those who drop out of homeownership – is likely to grow in the future. In this paper we look at housing career pathways into precarious housing in older age, its impact on older Australians’ ontological security and coping strategies as they grapple with the housing circumstances that typically accompany asset poverty. Based on 30 interviews conducted with older Australians, the paper reports qualitative findings from a mixed methods research project conducted in Melbourne in 2009–2010. [ABSTRACT FROM PUBLISHER] Copyright of International Journal of Housing Policy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</si>
  <si>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COMMITTEE SCRUTINY WITHIN A CONSOCIATIONAL CONTEXT: A NORTHERN IRELAND CASE STUDY.</t>
  </si>
  <si>
    <t>COLE, MICHAEL</t>
  </si>
  <si>
    <t>Public Administration</t>
  </si>
  <si>
    <t>10.1111/padm.12111</t>
  </si>
  <si>
    <t>LEGISLATIVE bodies; GREAT Britain. Parliament. House of Commons; Legislative Bodies; CONSOCIATION; NORTHERN Ireland -- Politics &amp; government; BALANCE of power; POLITICAL opposition</t>
  </si>
  <si>
    <t>This article considers non-legislative committee scrutiny at the Northern Ireland Assembly. The core question is: How is such committee scrutiny diminished through the consociational/power-sharing context? The question is assessed in terms of three phases--selection, obtaining evidence, and evaluative--and through eight specific claims. Consideration is also given to the context of the absence of a formal opposition, ways in which politicians can circumvent consociational constraints, and connections to the current reform agenda at the Assembly. Overall, the study identifies significant support for the claims in terms of practice at the Assembly and suggests that these findings offer opportunities for other scholars to develop further the literature on consociational governance. There is also a clear association with wider issues of the balance of power between legislatures and executives more generally. [ABSTRACT FROM AUTHOR] Copyright of Public Administration is the property of Wiley-Blackwell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</si>
  <si>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Factors Affecting Raw Material Write Off: A Case Study of the Sri Lankan Apparel Industry.</t>
  </si>
  <si>
    <t>Ranasinghe, Gayani Madhushanthi; Dilanthi, Shanika</t>
  </si>
  <si>
    <t>RAW materials; CLOTHING industry; SRI Lanka; Family Clothing Stores; Clothing and clothing accessories merchant wholesalers; All other clothing stores; Cut and Sew Apparel Contractors; Other Apparel Knitting Mills; Other Clothing Stores; Other Farm Product Raw Material Merchant Wholesalers; SRI Lanka -- Economic conditions</t>
  </si>
  <si>
    <t>Excess Ordering; Excess Receiving; Raw Material; Sri Lankan Apparel Industry; Write Off; Yield per Yardage Saving (YY Saving)</t>
  </si>
  <si>
    <t>The Sri Lankan apparel industry is considered as the most significant and dynamic contributor to the country's economy. Though the industry creates profits in significant still it has many losses in financial aspects such as the cost of raw material. Therefore this research was carried out as a case study in the Sri Lankan apparel industry to identify factors affecting raw material write off. The main raw material considered in the study was fabric being the single largest cost factor in the apparel industry. This research randomly selected 85 schedules as the sample. Both primary and secondary data were used and collected through author observations, interviews and secondary data sources. The data were quantitatively analyzed with regression analysis. The results showed that both excess ordered raw material quantity and yield per yardage saving were the significant factors that affected on raw material write off in the Sri Lankan apparel industry. Further descriptive analysis revealed that pattern changes and marker improvement mainly contributed to this yield per yardage saving. The regression analysis further identified a significant relationship among the raw material write off quantity, excess ordered raw material quantity and yield per yardage saving. Also this study suggested to create a Lean manufacturing culture to minimize raw material write off in the apparel industry.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</si>
  <si>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GENDER ANALYSIS OF THE POLICY RESPONSES TO HIGH OIL PRICES: A CASE STUDY OF SOUTH AFRICA.</t>
  </si>
  <si>
    <t>Fofana, Ismaël</t>
  </si>
  <si>
    <t>Feminist Economics</t>
  </si>
  <si>
    <t>10.1080/13545701.2015.1023330</t>
  </si>
  <si>
    <t>PETROLEUM sales &amp; prices; ENERGY shortages; GROSS domestic product; GOVERNMENT policy; SOUTH Africa; Crude Petroleum and Natural Gas Extraction; Petroleum and petroleum products merchant wholesalers; Petroleum and Petroleum Products Merchant Wholesalers (except Bulk Stations and Terminals); Pipeline Transportation of Crude Oil; Petroleum Bulk Stations and Terminals; WOMEN; PETROLEUM</t>
  </si>
  <si>
    <t>Energy policy; gender; household economics; time use</t>
  </si>
  <si>
    <t>The 2007-8 surge in oil prices has created concern about its impacts on poor and vulnerable populations in developing countries. Government management of the energy crisis was shown to be important in reducing adverse impacts. This study uses an applied general equilibrium framework to examine alternative policy and external shocks with the recent surge in oil prices in South Africa through a gender lens. Simulation results show that although the 2007-8 energy crisis contributed to slowing down South African gross domestic product (GDP) growth and reducing employment and earnings, the distributional impact between men and women has been neutral. This neutrality is driven by an increase in capital inflows, which has mitigated the exchange rate depreciation owing to the oil price hike. Without an increase in capital inflows, the crisis would have significantly depreciated the exchange rate and contributed to decreasing women's market opportunities and increasing women's workload as compared to men. [ABSTRACT FROM AUTHOR] Copyright of Feminist Economics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</si>
  <si>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Interdependence between human capital and the power of a shadow economy: Lithuanian case study.</t>
  </si>
  <si>
    <t>Čiutienė, Rūta; Meilienė, Evelina; Savanevičienė, Asta; Vaitkevičius, Sigitas</t>
  </si>
  <si>
    <t>Technological &amp; Economic Development of Economy</t>
  </si>
  <si>
    <t>10.3846/20294913.2015.1017864</t>
  </si>
  <si>
    <t>Vilnius Gediminas Technical University</t>
  </si>
  <si>
    <t>HUMAN capital; POWER (Social sciences); ECONOMIC development; UNEMPLOYMENT statistics; INTERNATIONAL organization; LITHUANIA -- Economic conditions</t>
  </si>
  <si>
    <t>C52; E24; human capital; J24; O17; power of a shadow economy; shadow economy</t>
  </si>
  <si>
    <t>According to economic theory, economic growth is related to Human Capital (HC). Lithuania is associated with countries where a high level of shadow economy exists. This paper examines the issues of human capital development under conditions of shadow economy. The aim of this paper is to evaluate the power and effects of the Lithuanian shadow economy in the context of human capital and to assess the inter-dependence between the power of the shadow economy and human capital. The theoretical justification for research on the inter-dependence between the power of the shadow economy and human capital is based on the analysis of how changes in the human capital structure and indicators reflect the power of the shadow economy and vice versa. Theoretical analysis has been made on the main features and factors of shadow economy and possible tools of human capital evaluation. On the basis of theoretical findings, the model of shadow economy power has been created and using the linear regression method, the dependence of shadow economy power on human capital has been evaluated. The power of the shadow economy has been calculated as a function of population, GDP, trade, unemployment and the labor force. Variables of social development, such as demographic changes and risk of poverty, indicators of HC economic development and indicators of HC economic potential have been used for the research. For the evaluation of the interdependence of the variables, the years 2005–2012 were used. In evaluating human capital under the conditions of the shadow economy, a few periods have been identified and distinguished. Firstly, the results showed that the level of human capital education and unemployment can be described as the most important indicators that reflect the economic environment and shadow economy. Secondly, the increasing level of the shadow economy increases shadow unemployment, and this in turn influences the attraction of direct foreign investment. And finally, research on the influence of separate factors of the shadow economy on variables of human capital could disclose a deeper understanding of the impact of the shadow economy on human capital. [ABSTRACT FROM AUTHOR] Copyright of Technological &amp; Economic Development of Economy is the property of Vilnius Gediminas Technical University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</si>
  <si>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Peasant Movements and State Elites in Post-New Order West Java: A Case Study of Sundanese Peasant Union.</t>
  </si>
  <si>
    <t>Anugrah, Iqra</t>
  </si>
  <si>
    <t>Perspectives on Global Development &amp; Technology</t>
  </si>
  <si>
    <t>10.1163/15691497-12341334</t>
  </si>
  <si>
    <t>Brill Academic Publishers</t>
  </si>
  <si>
    <t>LAND reform; INDONESIA; PEASANTS; PEASANT societies; SOCIAL movements; POLITICAL opportunity theory; SUNDANESE (Indonesian people)</t>
  </si>
  <si>
    <t>Peasant movement; political opportunity structure (POS); post-authoritarian Indonesia; Serikat Petani Pasundan (spp); state elites; West Java</t>
  </si>
  <si>
    <t>This article is an examination of the case study of the Sundanese Peasant Union (Serikat Petani Pasundan, spp) in post-authoritarian Indonesia. It aims to answer the question of why spp and West Javanese peasant movements in general are able to force local and national state elites to accommodate some elements of agrarian reforms promoted by the peasants. I argue that the new political opportunity structure provides a new opportunity for West Javanese peasant movements and spp to organize as a successful social movement. [ABSTRACT FROM AUTHOR] Copyright of Perspectives on Global Development &amp; Technology is the property of Brill Academic Publishers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</si>
  <si>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Tracing Process to Performance of Collaborative Governance: A Comparative Case Study of Federal Hydropower Licensing.</t>
  </si>
  <si>
    <t>Ulibarri, Nicola</t>
  </si>
  <si>
    <t>10.1111/psj.12096</t>
  </si>
  <si>
    <t>WATER power; HYDROELECTRIC power plants; COOPERATION; NONGOVERNMENTAL organizations; GOVERNMENT policy; UNITED States; UNITED States. Federal Energy Regulatory Commission; Other Heavy and Civil Engineering Construction; Hydroelectric Power Generation; DECISION making in political science; MISSOURI -- Politics &amp; government -- 1951-</t>
  </si>
  <si>
    <t>collaborative governance; FERC hydropower licensing; policy implementation; process tracing; water management</t>
  </si>
  <si>
    <t>Despite collaborative governance's popularity, whether collaboration improves policy performance remains uncertain. This study assesses the link between collaborative decision making and licensed environmental management protocols in the Federal Energy Regulatory Commission's (FERC's) process for licensing hydropower facilities in the United States. Using results from a previous study of FERC relicensing (Ulibarri, forthcoming), one high-, one medium-, and one low-collaboration case were selected. Using documents including meeting minutes, public comments, and issued licenses, I assessed collaboration and license outputs, then conducted process tracing to examine whether and how differences in collaboration produced differences in license quality. High collaboration resulted in jointly developed and highly implementable operating regimes designed to improve numerous resources, while low collaboration resulted in operating requirements that ignored environmental concerns raised by stakeholders and lacked implementation provisions. These results support the hypothesis that collaboration can improve environmental outcomes, revealing the pragmatic value of collaboration. [Correction added on 13 January 2015, after first online publication: the occurrences of '0' in the abstract were erroneous and have now been corrected.] [ABSTRACT FROM AUTHOR] Copyright of Policy Studies Journal is the property of Wiley-Blackwell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</si>
  <si>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An empirical analysis of excess interbank liquidity: a case study of Pakistan.</t>
  </si>
  <si>
    <t>Omer, Muhammad; De Haan, Jakob; Scholtens, Bert</t>
  </si>
  <si>
    <t>10.1080/00036846.2015.1034842</t>
  </si>
  <si>
    <t>LIQUIDITY (Economics); INTERBANK market; CENTRAL banking industry; BUDGET deficits; BANKING industry; MONETARY policy; PAKISTAN; Savings Institutions; Commercial Banking; Other Depository Credit Intermediation; Personal and commercial banking industry; Monetary Authorities-Central Bank; Financial Transactions Processing, Reserve, and Clearinghouse Activities; Central credit unions</t>
  </si>
  <si>
    <t>Autoregressive Distributed Lag approach; bound test; E44; E50; E51; E52; E58; excess liquidity; interbank money market; Pakistan; structural breaks</t>
  </si>
  <si>
    <t>We investigate the drivers of excess interbank liquidity in Pakistan, using the Autoregressive Distributed Lag approach on weekly data for December 2005 to July 2011. We find that the financing of the government budget deficit by the central bank and nonbanks leads to persistence in excess liquidity. Moreover, we identify a structural shift in the interbank market in June 2008. Before June 2008, low credit demand was driving the excess liquidity holdings by banks. After June 2008, banks’ precautionary investments in risk-free securities drive excess liquidity holdings. Monetary policy is less effective if banks hold excess liquidity for precautionary reasons. [ABSTRACT FROM AUTHOR] Copyright of Applied Economics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</si>
  <si>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Exploring Microfinance Clients with Disabilities: A Case Study of an Ecuadorian Microbank.</t>
  </si>
  <si>
    <t>Beisland, Leif Atle; Mersland, Roy</t>
  </si>
  <si>
    <t>Journal of Development Studies</t>
  </si>
  <si>
    <t>10.1080/00220388.2016.1265946</t>
  </si>
  <si>
    <t>MICROFINANCE; REPAYMENTS; LOANS; BANKING industry; FINANCE; ECUADOR; Personal and commercial banking industry; Savings Institutions; Other Depository Credit Intermediation; Commercial Banking; Consumer Lending; PEOPLE with disabilities</t>
  </si>
  <si>
    <t>Using a unique sample from an Ecuadorian microfinance institution that has focused on increasing its outreach to disabled clients, we present a comparative analysis of the characteristics of disabled versus non-disabled clients. The study shows that disabled clients are more often male, are less likely to be living with a partner, have fewer children, and are older compared to their non-disabled counterparts. Moreover, we observe differences in repayment statistics between clients with and without disabilities, as well as differences within the disability sample. Our findings illustrate the importance of adapting microloans to the special needs of persons with disabilities. [ABSTRACT FROM AUTHOR] Copyright of Journal of Development Studies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</si>
  <si>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Adoption of E-Learning among Instructors in Higher Institutions in Nigeria: A Case Study of Obafemi Awolowo University, Ile-Ife, Nigeria.</t>
  </si>
  <si>
    <t>Oluniyi, Oyeleke; Apena, Tomilola Taiwo</t>
  </si>
  <si>
    <t>International Journal of Management Science &amp; Technology Information</t>
  </si>
  <si>
    <t>North American Institute of Science &amp; Information</t>
  </si>
  <si>
    <t>OBAFEMI Awolowo University; MOBILE learning; COLLEGE teacher attitudes; BLENDED learning; SKEPTICISM</t>
  </si>
  <si>
    <t>Adoption; Attitude; Blended Learning; E-learning</t>
  </si>
  <si>
    <t>The study investigates the attitude of faculty members towards the adoption of the elearning among instructors in Obafemi Awolowo University, Ile-Ife, Nigeria. It also investigates instructors' preference for face-to-face, full online and blended approach. Sixty six faculty members whose departmental courses were among the first set of course to be mounted online were used for the study. An adapted and validated questionnaire instrument was used to obtain data from the respondents. The results show that 43.1 percent of the respondents would want to adopt e-learning, while 13.8 percent shows a negative disposition, and 43 percent were neutral. In preference among online, blended, and face-to-face; 40 percent would prefer face-to-face, 41.5 would prefer online, while 50.7% would prefer a blended approach. Out of those who prefer blended approach, 63.7% prefer 70% online, 30% face-to-face; 42% prefer 40% online, 60% face-to-face; and 33.3% prefers 50% online, 50% face-to-face. The results show that instructors have positive disposition towards adoption of e-learning, but there is load of skepticism as reflects in high number of respondents who chose a neutral option. Though there seems to be positive disposition to adoption, blended approach seems to be a preferred option than full online. Finally, there is no significant difference in their attitude towards adoption of e-learning in terms of gender and age. [ABSTRACT FROM AUTHOR] Copyright of International Journal of Management Science &amp; Technology Information is the property of North American Institute of Science &amp; Information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</si>
  <si>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Assessment of students’ learning behavior and academic misconduct in a student-pulled online learning and student-governed testing environment: A case study.</t>
  </si>
  <si>
    <t>Tsai, Nancy Wang</t>
  </si>
  <si>
    <t>Journal of Education for Business</t>
  </si>
  <si>
    <t>10.1080/08832323.2016.1238808</t>
  </si>
  <si>
    <t>INFORMATION technology; All Other Miscellaneous Schools and Instruction; Administration of Education Programs; DISTANCE education; STUDENT cheating; LEARNING; HIGHER education; EDUCATIONAL tests &amp; measurements</t>
  </si>
  <si>
    <t>Academic misconduct; online learning; online testing</t>
  </si>
  <si>
    <t>The development of advanced and affordable information technologies has enabled higher education institutes to instantly deliver course or training materials to its students via the Internet without any time or location limitations. At the same time, the identical technology has also empowered distance learning students with easier opportunities for academic misconduct. The purpose of this empirical study was to explore students’ learning behavior changes and academic misconduct in an undergraduate computer literacy course that adopts student-pulled online learning and a student-governed online final exam. [ABSTRACT FROM AUTHOR] Copyright of Journal of Education for Business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</si>
  <si>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Urban Land Management and its Discontents: A Case Study of the Swaziland Urban Development Project (SUDP).</t>
  </si>
  <si>
    <t>Simelane, Hloniphile</t>
  </si>
  <si>
    <t>10.1080/00220388.2015.1098632</t>
  </si>
  <si>
    <t>LAND management; PROPERTY tax; ESWATINI; URBANIZATION; SQUATTER settlements</t>
  </si>
  <si>
    <t>Whilst much has been written about land contests in rural settings in sub-Saharan Africa, less attention has been paid to land disputes between traditional and formal authorities in urban areas. Using the Swaziland Urban Development Project as a case study, this article examines jurisdictional conflicts over land that occur between traditional leaders and formal structures such as Swaziland’s Ministry of Housing and Urban Development and city councils. The focus is on local residents, who are caught in the middle of the land contests and use various strategies to hold onto their land. Employing qualitative methodology and the conceptual lens of institutional multiplicity, the article concludes that rival jurisdictional claims negatively affect residents and impede development. [ABSTRACT FROM AUTHOR] Copyright of Journal of Development Studies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</si>
  <si>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Alibaba Group Initial Public Offering: A Case Study of Financial Reporting Issues.</t>
  </si>
  <si>
    <t>Burke, Qing L.; Eaton, Tim V.</t>
  </si>
  <si>
    <t>Issues in Accounting Education</t>
  </si>
  <si>
    <t>American Accounting Association</t>
  </si>
  <si>
    <t>FINANCIAL performance; STOCK exchanges; GOING public (Securities); ACCOUNTING; ALIBABA Group Holding Ltd.; Other Accounting Services; Securities and Commodity Exchanges</t>
  </si>
  <si>
    <t>Alibaba Group Holding Limited; equity investment; financial statement analysis; initial public offering; variable interest entities</t>
  </si>
  <si>
    <t>In September 2014, the Chinese e-commerce giant Alibaba Group issued shares on the New York Stock Exchange, making it the world's largest initial public offering. This case examines different aspects of the Alibaba Group's initial public offering, including Alibaba Group's business model, financial reporting and corporate governance, as well as the macroeconomic, political and legal environment in which the company operates. In addition, this case will familiarize students with the risks and opportunities for Chinese companies and investors when a Chinese company lists in the U.S. This case is suitable for financial accounting and international accounting courses at the intermediate and advanced levels for undergraduates as well as graduate students. The case is scalable, and instructors can choose from multiple sections of the case and different case questions to tailor the case difficulty to their students' learning needs. [ABSTRACT FROM AUTHOR] Copyright of Issues in Accounting Education is the property of American Accounting Association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</si>
  <si>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Aligning IT and business strategy: an Australian university case study.</t>
  </si>
  <si>
    <t>Dent, Alan</t>
  </si>
  <si>
    <t>Journal of Higher Education Policy &amp; Management</t>
  </si>
  <si>
    <t>10.1080/1360080X.2015.1079395</t>
  </si>
  <si>
    <t>STRATEGIC planning; UNIVERSITIES &amp; colleges; AUSTRALIA; Colleges, Universities, and Professional Schools; INFORMATION technology case studies; CASE studies</t>
  </si>
  <si>
    <t>alignment; business; information technology; strategy</t>
  </si>
  <si>
    <t>Alignment with business objectives is considered to be an essential outcome of information technology (IT) strategic planning. This case study examines the process of creating an IT strategy for an Australian university using an industry standard methodology. The degree of alignment is determined by comparing the strategic priorities supported by both the IT and university strategic plans, using Sharrock’s ‘four agendas’ framework. The significant differences between the two strategies are examined and explained, revealing the need for IT strategic planning methodologies to include a framework to measure business alignment. [ABSTRACT FROM PUBLISHER] Copyright of Journal of Higher Education Policy &amp; Management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</si>
  <si>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CAPACITADORES DO CONHECIMENTO E ESTRATÉGIAS DE SOBREVIVÊNCIA E AVANÇO PARA O AUMENTO DA COMPETITIVIDADE: ESTUDO EM UMA MULTINACIONAL DO SETOR ALIMENTÍCIO.</t>
  </si>
  <si>
    <t>Silva, Michele; Reis Lobo Vasconcelos, Maria Celeste; Jeunon, Ester Eliane; Duflot, Simone</t>
  </si>
  <si>
    <t>Revista Ibero-Americana de Estratégia (RIAE)</t>
  </si>
  <si>
    <t>10.5585/riae.v15i2.2323</t>
  </si>
  <si>
    <t>Revista Ibero-Americana de Estrategia/UNINOVE</t>
  </si>
  <si>
    <t>KNOWLEDGE management; ECONOMIC competition; INTERNATIONAL business enterprises; FOOD industry; STRATEGIC planning; Perishable Prepared Food Manufacturing; All Other Miscellaneous Food Manufacturing</t>
  </si>
  <si>
    <t>Competitiveness; Knowledge Enablers; Knowledge Management; Survival and Development Strategies; Capacitadores do conhecimento; Competitividade; Estratégias de sobrevivência e avanço; Gestão do conhecimento</t>
  </si>
  <si>
    <t>The main objective of this paper is to present the results of a research carried out to identify and analyze the contributions of the knowledge enablers and strategies of survival and development to the competitiveness of a multinational company of the food sector. For this purpose it was conducted a descriptive case study. Data collection was done through a questionnaire answered by 219 workers and an interview with a senior management officer. Quantitative and qualitative data were analyzed based on the theoretical model of Von Krogh, Ichijo and Nonaka (1998). The results showed the presence of the five knowledge enablers and strategies of survival and development indicating their contributions to the competitiveness of the company. The knowledge enablers "promotion of a knowledge vision," "managing conversations" and "identifying the knowledge activists" showed important contributions to company competitiveness. The knowledge enablers "creation the right context" and "globalizing local knowledge" were considered points for improvement. The research results indicate that the company is aware of the competitive environment and creates strategies to ensure its survival and development. (English) [ABSTRACT FROM AUTHOR] O objetivo principal deste artigo é apresentar os resultados da pesquisa realizada para identificar e analisar as contribuições dos capacitadores do conhecimento e das estratégias de sobrevivência e avanço para a competitividade de uma multinacional do setor alimentício. Foi realizado um estudo de caso descritivo. A coleta de dados foi feita por meio da aplicação de questionário a 219 colaboradores da empresa e entrevista individual com um gestor da alta gerência. Os dados quantitativos e qualitativos coletados foram analisados à luz do modelo teórico de Von Krogh, Ichijo &amp; Nonaka (1998). Os resultados apontaram a presença dos cinco capacitadores do conhecimento e das estratégias de sobrevivência e avanço evidenciando suas contribuições para a competitividade da multinacional. Os capacitadores "instilar a visão do conhecimento", "gerenciar as conversas" e "identificar os ativistas do conhecimento" mostraram contribuições importantes para a competitividade. Os capacitadores "criar o contexto adequado" e "globalizar o conhecimento local" representam pontos de melhoria. Os resultados da pesquisa sinalizaram que a empresa está atenta ao ambiente competitivo e desenvolve estratégias para garantir sua sobrevivência e avanço. (Portuguese) [ABSTRACT FROM AUTHOR] Copyright of Revista Ibero-Americana de Estratégia (RIAE) is the property of Revista Ibero-Americana de Estrategia/UNINOVE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</si>
  <si>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Experiential Learning – A Case Study of the Use of Computerised Stock Market Trading Simulation in Finance Education.</t>
  </si>
  <si>
    <t>Marriott, Pru; Tan, Siew Min; Marriott, Neil</t>
  </si>
  <si>
    <t>Accounting Education</t>
  </si>
  <si>
    <t>10.1080/09639284.2015.1072728</t>
  </si>
  <si>
    <t>STOCK exchanges; MATHEMATICAL models; Securities and Commodity Exchanges; EXPERIENTIAL learning; FINANCE education in universities &amp; colleges; SIMULATION methods in higher education; HIGHER education -- Great Britain; STUDENT engagement; HIGHER education</t>
  </si>
  <si>
    <t>engagement; experiential learning; Finance; simulation; trading</t>
  </si>
  <si>
    <t>Finance is a popular programme of study in UK higher education despite it being a challenging subject that requires students to understand and apply complex and abstract mathematical models and academic theories. Educational simulation is an active learning method found to be useful in enhancing students’ learning experience, but there has been limited pedagogic research attention on its use in finance education within the UK. This paper, utilising an on-line survey, provides a snapshot of the current usage of finance-related simulations across the 97 UK universities offering finance programmes. The paper also reports the findings of a case study that offers insights into the effectiveness of introducing computerised simulation into a postgraduate finance course from both a student and tutor perspective. It highlights an enhancing learning experience for students through concrete experience and reflective observation, increasing their understanding of difficult and complex finance concepts. [ABSTRACT FROM AUTHOR] Copyright of Accounting Education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</si>
  <si>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Exploring articulation in internal activism and public relations theory: A case study.</t>
  </si>
  <si>
    <t>Curtin, Patricia A.</t>
  </si>
  <si>
    <t>Journal of Public Relations Research</t>
  </si>
  <si>
    <t>10.1080/1062726X.2015.1131696</t>
  </si>
  <si>
    <t>PUBLIC relations; HEURISTIC; Public Relations Agencies; ACTIVISM; CRITICAL theory; GIRL Scout cookies; PALM oil</t>
  </si>
  <si>
    <t>Activism; articulation theory; cultural-economic model; Girl Scouts; palm oil</t>
  </si>
  <si>
    <t>This paper answers Dozier and Lauzen’s (2000) call for critical theoretical examinations of activism and public relations to provide new perspectives and avoid the paradox inherent in organizational-level analyses. It also fills a literature gap by examining a case of internal activism, Girl Scout members protesting the use of palm oil in Girl Scout cookies, thus blurring organizational boundaries and rejecting Us/Other dichotomies. The basic precepts of the cultural-economic model (Curtin &amp; Gaither, 2005, 2007) are expanded to provide greater heuristic power to the model (Curtin, Gaither, &amp; Ciszek) and to delineate a more nuanced understanding of the public relations/activism relationship. (English) [ABSTRACT FROM AUTHOR] Explorando la articulación en el activismo interno y la teoría de las relaciones públicas: Un caso de estudio: Este documento responde a la petición de Dozier y Lauzen (2000) de exámenes teóricos críticos de activismo y de relaciones públicas para proporcionar nuevas perspectivas y evitar la paradoja inherente a los análisis a nivel organizacional. También llena un vacío de literatura mediante el examen de un caso de activismo interno, los miembros de Girl Scouts que protestaban sobre el uso de aceite de palma en las galletas de Girl Scouts, que difumina los límites organizacionales y rechazándonos a nosotros/Otras dicotomías. Los preceptos básicos del modelo cultural-económico (Curtin y Gaither, 2005, 2007) se expanden para proporcionar un mayor poder heurístico para el modelo (Curtin, Gaither, y Ciszek) y para delinear una comprensión más matizada de la relación entre las relaciones públicas/activismo. (Spanish) [ABSTRACT FROM AUTHOR] 探究内部能动性与公共关系理论的衔接：个案研究：本文回答了多齐尔（Dozier）和洛赞（Lauzen）于2000年对能动性和公共关系的批判性理论研究之呼吁，以为组织层面分析提供新的视角并避免内在矛盾。它也通过检查内部能动性的案例，例如，女童子军成员抗议在女童子军饼干中使用棕榈油，填补了文献的空白，从而模糊组织边界和拒绝美国/其他的二分法。在文化经济模型的基本戒律（科廷与盖瑟，2005，2007）被扩展到为模型提供更大的启发力（科廷、盖瑟以及慈泽科），并描绘出一个对公关/能动性关系更细致入微的理解。 (Chinese) [ABSTRACT FROM AUTHOR] Copyright of Journal of Public Relations Research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</si>
  <si>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FUSÃO COMO ESTRATÉGIA DE CRESCIMENTO DE REDES DE COOPERAÇÃO EMPRESARIAL: UM ESTUDO DE CASO EM UMA REDE DE FARMÁCIAS.</t>
  </si>
  <si>
    <t>Soares, Wesley Braga; Wegner, Douglas; Dolci, Pietro Cunha</t>
  </si>
  <si>
    <t>10.5585/riae.v15i1.2250</t>
  </si>
  <si>
    <t>MERGERS &amp; acquisitions; BUSINESS networks; DRUGSTORES; ECONOMIC competition; MARKET power; Pharmacies and Drug Stores; MOTIVATION (Psychology)</t>
  </si>
  <si>
    <t>Business Networks; Inter-Organizational Relationships; Mergers; Small-Firm Networks; Fusiones; Redes de la Pequeña Empresa; Redes Empresariales; Relaciones entre Organizaciones; Fusões; Redes de Pequenas Empresas; Redes Empresariais; Relações Interorganizacionais</t>
  </si>
  <si>
    <t>This article aims to analyze the motivations, the process and the results of a merger strategy established by three business networks. The research consisted in an exploratory single case study. It was analyzed a business network composed by drugstores, formed from the merger of three business networks in the state of Rio Grande do Sul. Data collection occurred through six in-depth interviews conducted with actors directly involved. The main motivation for the adoption of this strategy was the increased competition in the sector and the need to expand economies of scale in negotiating with suppliers. The results also reveal that the networks involved did not have the exact notion of the benefits that could be achieved, which are higher than the initial motivation to get increased market power. It was also found that there was no defined strategy for the formation of the new business network. The merger was consolidated by actions of approach among the networks. The research contributes to the understanding of mergers among networks. From a theoretical point of view, the study describes the merger process; the managerial contribution consists in the presentation of steps for the implementation of new mergers. (English) [ABSTRACT FROM AUTHOR] Este artículo tiene como objetivo analizar las motivaciones, el proceso y los resultados de una estrategia de fusión establecido tres redes de cooperación empresarial. La investigación consistió en un estudio de caso único, de carácter exploratorio, con una red de farmacias, formado a partir de la fusión de tres redes en el estado de Rio Grande do Sul. Los datos fueron recolectados a través de seis entrevistas en profundidad, realizado con participado directamente en los actores del proceso. La principal motivación para la adopción de esta estrategia era aumentar la competitividad en el sector y la necesidad de ampliar las economías de escala en la negociación con los proveedores. Los resultados muestran que las redes implicadas no tenían la dimensión exacta de los beneficios que se podrían alcanzar, que son más altos que la motivación inicial para conseguir mayor poder de mercado. También se encontró que no había ninguna estrategia definida para la formación de la nueva red, y el enfoque de fusión codificada por acciones entre redes. La investigación ayudó a avanzar en la comprensión del proceso que implica la fusión de las redes. Desde un punto de vista teórico, el estudio describe los pasos de la fusión; contribución ejecutivo, consiste en el tratamiento de las subvenciones para la implantación de nuevas fusiones. (Spanish) [ABSTRACT FROM AUTHOR] Este artigo teve como objetivo analisar as motivações, o processo e os resultados de uma estratégia de fusão estabelecida por três redes de cooperação empresarial. A pesquisa consistiu em um estudo de caso único, de caráter exploratório, com uma rede de farmácias, formada a partir da fusão de três redes, no estado do Rio Grande do Sul. A coleta de dados ocorreu por meio de seis entrevistas em profundidade, realizadas com atores diretamente envolvidos no processo. A principal motivação para a adoção desta estratégia foi o aumento da competitividade no setor e a necessidade de ampliar ganhos de escala na negociação com fornecedores. Os resultados mostram que as redes envolvidas não tinham a dimensão exata dos benefícios que poderiam ser alcançados, sendo estes superiores à motivação inicial de obter maior poder de mercado. Também se verificou que não houve uma estratégia definida para a formação da nova rede, sendo a fusão consolidada por ações de aproximação entre as redes. A pesquisa contribuiu para o avanço do entendimento do processo que envolve a fusão entre redes. Do ponto de vista teórico, o estudo descreve as etapas do processo de fusão; a contribuição gerencial consiste na apresentação de subsídios para a implementação de novas fusões. (Portuguese) [ABSTRACT FROM AUTHOR] Copyright of Revista Ibero-Americana de Estratégia (RIAE) is the property of Revista Ibero-Americana de Estrategia/UNINOVE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</si>
  <si>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Giving effect to quality audit recommendations: a case study from an organisational culture perspective.</t>
  </si>
  <si>
    <t>Boswell, Martin</t>
  </si>
  <si>
    <t>10.1080/1360080X.2015.1079393</t>
  </si>
  <si>
    <t>UNIVERSITIES &amp; colleges; ORGANIZATIONAL behavior; CORPORATE culture; AUDITING; EDUCATIONAL quality; NEW Zealand</t>
  </si>
  <si>
    <t>academic quality assurance; organisational culture; quality audit; sense making</t>
  </si>
  <si>
    <t>This article summarises the results of a study of the effects of quality audit at an institution over time. The findings from four academic audit reports, prepared for one New Zealand university between 1996 and 2009, yielded a large dataset. Once grouped thematically for analysis, the data were analysed in terms of how well the institution responded to auditors’ recommendations by introducing changes. Inferences were drawn about the organisational culture of the institution. The model used for the analysis may be applicable to other institutions wishing to review their own quality assurance progress over time. [ABSTRACT FROM PUBLISHER] Copyright of Journal of Higher Education Policy &amp; Management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</si>
  <si>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Importance-Performance Analysis of Service Quality in Higher Education: a Case Study.</t>
  </si>
  <si>
    <t>Lakkoju, Srinivas</t>
  </si>
  <si>
    <t>Indian Journal of Industrial Relations</t>
  </si>
  <si>
    <t>Shri Ram Centre for Industrial Relations, Human Resources, Economic &amp; Social Development</t>
  </si>
  <si>
    <t>QUALITY of service; SEMINARS; STUDENT engagement; HIGHER education; INDUSTRIAL management education</t>
  </si>
  <si>
    <t>This study evaluates service quality perceptions of two groups of students engaged in management education. It identifies the most influential characteristics as quality of lectures, quality of seminars, knowledge and experience of academic staff and career services. The least influential characteristics are: willingness of the academic staff to provide individual attention and physical appearance of the institution. Importance- Performance Matrix of the first year recognizes all 24 characteristics as areas to maintain while that of the final year indicates the quality of seminars, social opportunities. careers service, internal student feedback system, etc. as areas to be improved. Overall, the study clearly notices declining quality from preceding year to succeeding year on several fronts. [ABSTRACT FROM AUTHOR] Copyright of Indian Journal of Industrial Relations is the property of Shri Ram Centre for Industrial Relations, Human Resources, Economic &amp; Social Development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</si>
  <si>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PRÁTICAS ESTRATÉGICAS DE ORÇAMENTAÇÃO E FATURAMENTO NA ADMINISTRAÇÃO PÚBLICA: UM ESTUDO DE CASO NA MARINHA DO BRASIL.</t>
  </si>
  <si>
    <t>de Almeida Pereira, Denise; Sauerbronn, Fernanda Filgueiras; Pimentel Duarte da Fonseca, Ana Carolina; da Silva Macedo, Marcelo Alvaro</t>
  </si>
  <si>
    <t>10.5585/riae.v15i2.2302</t>
  </si>
  <si>
    <t>PUBLIC administration; BUDGET; MANAGERIAL accounting; ACCOUNTING; Other Accounting Services; Public Finance Activities; Other General Government Support; NAVIES; CONTENT analysis</t>
  </si>
  <si>
    <t>Accounting; Budgeting and Billing; Public Management; Strategic Practices; Contabilidade; Faturamento; Gestão Pública; Orçamentação; Prática Estratégica</t>
  </si>
  <si>
    <t>In the public institutions of Brazilian direct administration the availability of financial resources is based on yearly budget funds; the process for use of resources is set in legislation and can be time consuming; and unused funds in one fiscal year can not be allocated to the following year. This context of constraints to action becomes particularly complex for organizations that act in the area of Science, Technology &amp; Innovation, like Centro de Análises de Sistemas Navais - CASNAV, that belongs to the Brazilian Navy. Thus, the objective of the research was to analyze how CASNAV's strategic practices of budgeting and billing are formed, in order to deal with the restrictions and rules of public administration, according to the perception of practitioners involved in the process. This study was based on the perspective of strategy as a social practice and focused on the model of Whittington (2006). The single case study had a descriptive nature, which data collection was done through interviews, observation and analysis of documents and then treated by content analysis technique. Among the main results of the analysis highlights that: a) formation of strategic practices is directly linked to the process of interaction with customers; b) flexibility to deal with the financial or budgetary constraints is largely related to the client's needs; and (c) budgeting and billing practice is made possible by formalization of practitioners' attributions, the proactivity and interaction with customers and the managerial skills developed internally. (English) [ABSTRACT FROM AUTHOR] Nas organizações públicas da administração direta no Brasil, a disponibilidade de recursos financeiros é baseada nos recursos orçamentários anuais; o processo para uso é definido em legislação e pode ser moroso; e os recursos financeiros não utilizados em um exercício social não são alocados ao exercício subsequente, prejudicando o planejamento e a ação de longo prazo. Esse contexto de restrições à ação torna-se particularmente complexo para organizações que atuam na área de Ciência, Tecnologia &amp; Inovação, como o Centro de Análises de Sistemas Navais - CASNAV, que pertence à Marinha do Brasil e desenvolve projetos de duração continuada. O objetivo da pesquisa foi analisar como são formadas as práticas estratégicas de orçamentação e faturamento do CASNAV, de forma a lidar com as restrições e regras da administração pública, segundo a percepção dos praticantes envolvidos. O estudo baseou-se na perspectiva de estratégia como prática social, com foco no modelo de Whittington (2006). Foi realizado um estudo de caso único, de natureza descritiva, cujos dados foram mediante entrevistas, observação e análise de documentos e tratados pela técnica de análise de conteúdo. Dentre os principais resultados, destacase que: (a) formação das práticas estratégicas está diretamente ligada ao processo de interação com os clientes (b) flexibilidade para lidar com as restrições orçamentárias ou financeiras está em grande parte relacionada às necessidades dos clientes; e (c) prática de orçamentação e faturamento é viabilizada pela formalização das atribuições dos praticantes, pela proatividade e interação com clientes e pelas competências gerenciais desenvolvidas internamente. (Portuguese) [ABSTRACT FROM AUTHOR] Copyright of Revista Ibero-Americana de Estratégia (RIAE) is the property of Revista Ibero-Americana de Estrategia/UNINOVE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</si>
  <si>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Using workforce strategy to address academic casualisation: a University of Newcastle case study.</t>
  </si>
  <si>
    <t>Crawford, Tina; Germov, John</t>
  </si>
  <si>
    <t>10.1080/1360080X.2015.1079394</t>
  </si>
  <si>
    <t>UNIVERSITIES &amp; colleges; TEMPORARY employees; TEMPORARY employment; UNIVERSITY &amp; college employees; UNIVERSITY of Newcastle; Colleges, Universities, and Professional Schools</t>
  </si>
  <si>
    <t>casual/sessional academic staff; casualisation; distributed leadership; insecure work; precarious employment; The University of Newcastle; the UON Academy</t>
  </si>
  <si>
    <t>Casual and sessional academic staff have traditionally been on the margins of institutional life despite the expansion of this cohort across the university sector. This paper details a project to address this lack of recognition through a workforce strategy to engage, support and effectively manage this often neglected cohort of the academic workforce. We discuss the learnings from the project and its potential application for other universities. [ABSTRACT FROM AUTHOR] Copyright of Journal of Higher Education Policy &amp; Management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</si>
  <si>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YIELD MANAGEMENT EM INSTITUIÇÕES DE ENSINO SUPERIOR: UM ESTUDO DE CASO NA MODALIDADE DE ENSINO A DISTÂNCIA DE UMA UNIVERSIDADE COMUNITÁRIA.</t>
  </si>
  <si>
    <t>Hahn de Lima, Patrícia Schmidt; Montenegro de Lima, Carlos Rogerio; Dias, Ibsem Agrello; Andrade de Lima, Marcus Vinicius</t>
  </si>
  <si>
    <t>10.5585/riae.v15i3.2418</t>
  </si>
  <si>
    <t>UNIVERSITIES &amp; colleges; REVENUE management; SUPPLY &amp; demand; Junior Colleges; Colleges, Universities, and Professional Schools; COMMUNITY colleges; ACADEMIC degrees</t>
  </si>
  <si>
    <t>Higher Education Institutions; Performance Evaluation; Pricing; Revenue Management; Evaluación del Desempeño; Gestión de Ingresos; La Fijación de Precios; Las Instituciones de Educación Superior; Avaliação do Desempenho; Gerenciamento de Receitas; Instituições de Ensino Superior; Precificação</t>
  </si>
  <si>
    <t>Increased competition between higher education institutions has driven them to seek ways to increase demand to improve your results. Yield Management meets this need as a support management tool that works the balance between demand and supply in order to maximize revenue. Within this context, this study aims to analyze how the Yield Management can be used to optimize the revenue of an undergraduate degree at a distance of a top community college. Therefore, the study involves the application of exploratory research, qualitative approach in the form of case study. Data collection was conducted through interviews. From the results found that: i) the institution has the necessary requirements for the application of Yield Management Tool; ii) there is a decrease in enrollment in the past two semesters and that the strategies used by the course are not enough to fill the vacancies offered; iii) that the proposed model will allow the course has strategies for the balance between supply and demand, increasing enrollment and thus becoming more competitive. (English) [ABSTRACT FROM AUTHOR] El aumento de la competencia entre las instituciones de educación superior les ha impulsado a buscar formas de aumentar la demanda para mejorar sus resultados. Yield Management responde a esta necesidad como una herramienta de gestión de apoyo que trabaja el equilibrio entre la oferta y la demanda con el fin de maximizar los ingresos. Dentro de este contexto, el presente estudio pretende analizar cómo el Yield Management se puede utilizar para optimizar los ingresos de un título de grado a una distancia de un colegio universitario superior. Por lo tanto, el estudio consiste en la aplicación de la investigación exploratoria, enfoque cualitativo en la forma de estudio de caso. La recolección de datos se realizó a través de entrevistas. A partir de los resultados encontró que: i) la entidad tiene los requisitos necesarios para la aplicación de la herramienta de gestión de rendimiento; ii) hay una disminución de la matrícula en los últimos dos semestres y que las estrategias utilizadas por el curso no son suficientes para cubrir las vacantes que se ofrecen; iii) que el modelo propuesto permitirá que el curso tiene estrategias para el equilibrio entre la oferta y la demanda, el aumento de la matrícula y convirtiéndose así en más competitivo. (Spanish) [ABSTRACT FROM AUTHOR] O aumento da concorrência entre as instituições de ensino superior tem impulsionado-as a buscar maneiras de aumentar a demanda para melhorar seus resultados. O Yield Management vem ao encontro dessa necessidade como uma ferramenta de apoio a gestão que trabalha o equilíbrio entre a demanda e a oferta com o objetivo de maximizar receita. Dentro deste contexto, o presente estudo visa analisar como o Yield Management pode ser utilizado para otimizar a receita de um curso de graduação a distância de uma instituição de ensino superior comunitária. Para tanto, o estudo envolve a aplicação de pesquisa exploratória, de abordagem qualitativa na forma de estudo de caso. A coleta de dados foi realizada por meio de entrevistas. A partir dos resultados obtidos constatou-se: i) que a instituição possui os requisitos necessários para a aplicação da ferramenta Yield Management; ii) que existe uma diminuição no número de matrículas nos últimos dois semestres e que as estratégias utilizadas pelo curso não estão sendo suficientes para o preenchimento das vagas ofertadas; iii) que o modelo proposto permitirá que o curso tenha estratégias voltadas para o equilíbrio entre a oferta e demanda, aumentando o número de matrículas e consequentemente tornando-se mais competitivo. (Portuguese) [ABSTRACT FROM AUTHOR] Copyright of Revista Ibero-Americana de Estratégia (RIAE) is the property of Revista Ibero-Americana de Estrategia/UNINOVE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</si>
  <si>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 20-Year Examination of the Perceptions of Business School Interns: A Longitudinal Case Study.</t>
  </si>
  <si>
    <t>Cook, Sherry James; Stokes, Amy; Parker, Richard Stephen</t>
  </si>
  <si>
    <t>10.1080/08832323.2014.988201</t>
  </si>
  <si>
    <t>BUSINESS students; INTERNSHIP programs; BUSINESS interns; COLLEGE student attitudes; INTERNS; INSTRUCTIONAL systems design; ATTITUDE (Psychology)</t>
  </si>
  <si>
    <t>business; education; internships; student perceptions</t>
  </si>
  <si>
    <t>The authors examined students’ attitudes toward specific elements of an ongoing internship program. The study sample consisted of 816 student interns from 25 different colleges and universities. Results indicate that despite significant changes in instructional design and the incorporation of new technologies into the learning environment, perceptions have remained relatively constant over the 20-year time frame studied. [ABSTRACT FROM PUBLISHER] Copyright of Journal of Education for Business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</si>
  <si>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Assessment of the Students' Attitude toward Business with Regard to Higher Education Curriculum: Case Study of Esfarayen University.</t>
  </si>
  <si>
    <t>Bagherinia, Fariba; Bagherinia, Hassan; Rahim Mosavi, Seyed</t>
  </si>
  <si>
    <t>BUSINESS &amp; education; IRAN; STUDENT attitudes; HIGHER education</t>
  </si>
  <si>
    <t>curriculum; Entrepreneurship; higher education; unemployment</t>
  </si>
  <si>
    <t>Unemployment of university graduates is one of the critical problems of the society. The unemployed university graduate does not have the opportunity to use what they have learned and have no way to enter the work market. This indicates necessity of more coordination between higher education system and the industry and between the graduate's capabilities and the industries' need for work force. Through this, the limited resources available to higher education system is utilized in a more optimal manner. The present study is an attempt to assess the student's attitude toward entrepreneurship in light of higher education curriculum. To this end, Esfarayen University of technology was studied as case study. Data gathering tool was attitude toward entrepreneurship questionnaire. As revealed by the results, the students tended to have neutral attitude toward business and there was no significant difference between students of different fields in this regard. However, boys and girls had significant difference as to their attitude toward business. With these results, the targets of the 20 years outlook to support entrepreneurship in higher education are not going to be met. To make the higher education curriculum more responsive to variety of challenges and needs it is notable that entrepreneurship training and empowerment through the curriculum must be taken as a new necessity by curriculum planners of Iran's higher education system.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</si>
  <si>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Bleak Weather for Sun-Shine AG: A Case Study of Impairment of Assets.</t>
  </si>
  <si>
    <t>Detzen, Dominic; genannt Wersborg, Tobias Stork; Zülch, Henning</t>
  </si>
  <si>
    <t>10.2308/iace-51007</t>
  </si>
  <si>
    <t>IMPAIRED assets; ACCOUNTING standards; INTERNATIONAL Financial Reporting Standards; SUN-Shine AG; TOXIC assets</t>
  </si>
  <si>
    <t>IFRS; impairment of assets; professional judgment; U.S. GAAP</t>
  </si>
  <si>
    <t>This case originates from a real-life business situation and illustrates the application of impairment tests in accordance with IFRS and U.S. GAAP. In the first part of the case study, students examine conceptual questions of impairment tests under IFRS and U.S. GAAP with respect to applicable accounting standards, definitions, value concepts, and frequency of application. In addition, the case encourages students to discuss the impairment regime from an economic point of view. The second part of the instructional resource continues to provide instructors with the flexibility of applying U.S. GAAP and/or IFRS when students are asked to test a long-lived asset for impairment and, if necessary, allocate any potential impairment. This latter part demonstrates that impairment tests require professional judgment that students are to exercise in the case. [ABSTRACT FROM AUTHOR] Copyright of Issues in Accounting Education is the property of American Accounting Association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</si>
  <si>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Stakeholder Incentives and Aid Effectiveness – A Case Study in the Health District of Kayes in Mali.</t>
  </si>
  <si>
    <t>Devahive, Eva; Paul, Elisabeth; Samaké, Salif; Berthé, Issa; Yattara, Moussa; Poncelet, Marc</t>
  </si>
  <si>
    <t>10.1080/00220388.2014.976619</t>
  </si>
  <si>
    <t>STAKEHOLDERS; MEDICAL care; HEALTH facilities; MALI; All Other Outpatient Care Centers; HEALTH education</t>
  </si>
  <si>
    <t>This case study analyses how far donors implement aid effectiveness principles at the health district level in Mali, and why. It shows that not all aid effectiveness principles are implemented at a similar degree. Most projects have limited impact on health services, but many programmes supported by donors offer positive opportunities for health system strengthening. The representations of different categories of stakeholders diverge – notably, regarding the role of different actors in service provision. A number of consistent strategic logics influence actors’ behaviour. We show that while many donors have committed at global level to respect aid effectiveness principles, implementation lags behind. [ABSTRACT FROM AUTHOR] Copyright of Journal of Development Studies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</si>
  <si>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use of group discussions: a case study of learning about organisational characteristics of schools.</t>
  </si>
  <si>
    <t>Gugglberger, Lisa; Adamowitsch, Michaela; Teutsch, Friedrich; Felder-Puig, Rosemarie; Dür, Wolfgang</t>
  </si>
  <si>
    <t>International Journal of Social Research Methodology</t>
  </si>
  <si>
    <t>10.1080/13645579.2013.860746</t>
  </si>
  <si>
    <t>GROUP decision making; SCHOOLS; FOCUS groups; All Other Miscellaneous Schools and Instruction; Elementary and Secondary Schools; DISCUSSION; DISCUSSION in education; HEALTH promotion; HERMENEUTICS</t>
  </si>
  <si>
    <t>case study; group discussion; health promotion; hermeneutic analysis; organisational characteristics; schools</t>
  </si>
  <si>
    <t>This paper focuses on the use of group discussions (GD), as a very open and flexible method of data generation, to learn about organisational characteristics of schools. In comparison to the more structured focus group method, the method of GD is less known; however, we demonstrate that it is a useful method to learn about how specific groups are constituted. The paper will draw on the findings and experiences of nine GDs that were organised with teachers, students and parents in three schools in Austria. They were conducted as part of a case study to learn about the influence of schools’ organisational characteristics on the implementation of health promotion interventions. GDs were analysed using hermeneutic system analysis. We will present our findings, discuss benefits and limitations of using GDs, and give recommendations for the future use within school (or organisational) research. [ABSTRACT FROM PUBLISHER] Copyright of International Journal of Social Research Methodology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</si>
  <si>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GESTÃO DA INFORMAÇÃO E DO CONHECIMENTO EM PROJETOS DE PESQUISA E DESENVOLVIMENTO - UM ESTUDO DE CASO.</t>
  </si>
  <si>
    <t>Angeloni, Maria Terezinha; Homma, Rafael Zimmermann; Athayde Filho, Luiz Afonso Pereira; Cosentino, Aldo</t>
  </si>
  <si>
    <t>10.5585/riae.v15i1.2299</t>
  </si>
  <si>
    <t>KNOWLEDGE management; INFORMATION resources management; RESEARCH &amp; development projects; PROJECT management; ELECTRIC industries; All Other Miscellaneous Electrical Equipment and Component Manufacturing; Electronics Stores; Administrative Management and General Management Consulting Services; Other management consulting services; Process, Physical Distribution, and Logistics Consulting Services; All Other Information Services</t>
  </si>
  <si>
    <t>Knowledge Management; Knowledge Management in Projects; Project Management; Gestión de Proyectos; Gestión del Conocimiento; Proyecto de Gestión del Conocimiento; Gestão de Projetos; Gestão do Conhecimento; Gestão do Conhecimento em Projetos</t>
  </si>
  <si>
    <t>This article aims to present the Information and Knowledge Management Plan, which aims to support the processes of creation, acquisition, sharing, storage, (re)use, protection and transfer of information and knowledge, proposed for a Research and Development Project for the sponsor enterprise/client - Celesc Distribution, company from the electricity sector in Santa Catarina and executed by the Institute of Studies and Energy Management - INERGE. The project is part of the R&amp;D program of the National Electric Energy Agency - ANEEL in accordance with the law number no 9.991/2000. The theoretical reference is based on the areas of Project Management and Knowledge Management. Methodologically it is characterized as an interorganizational, interproject research of experimental development. The results are not effective yet, due to the little time of implementation of the project. However it may be inferred that the systematization of the information and knowledge from a single environment, in addition to giving support to the development of the activities of the project teams, will support the processes of information and knowledge management and, essentially, the transfer of the information and knowledge from the executor company and its partners to the sponsor/client company. (English) [ABSTRACT FROM AUTHOR] Este artículo tiene como objetivo presentar el Plan de Gestión del Conocimiento, cuyo objetivo es apoyar la creación, adquisición, distribución, almacenamiento, (re) utilizar, protección y transferencia de información y conocimiento de la información y, propuso un proyecto de investigación y Desarrollo (I + D) para el patrocinador / cliente - Celesc Distribución, la compañía eléctrica de Santa Catarina y ejecutado por el Instituto de Estudios y Gestión de la Energía - INERGE. El proyecto forma parte del programa de I + D de la Agencia Nacional de Energía Eléctrica - ANEEL, de conformidad con la ley en 9991/2000 y sus modificaciones posteriores. El marco teórico se basa en las áreas de Gestión de Proyectos y Gestión del Conocimiento. Metodológicamente caracteriza como un desarrollo de la investigación experimental, intraprojeto y entre organizaciones. Los resultados aún no son eficaces debido a una parte del tiempo de ejecución del proyecto, sin embargo, puede inferirse que la sistematización de la información y el conocimiento en un solo ambiente, y apoyar el desarrollo de las actividades de los equipos de proyecto, apoyar los procesos gestión de información y conocimiento y, en esencia, la transferencia de información y conocimiento de la empresa de realizar para la empresa / cliente que patrocina. (Spanish) [ABSTRACT FROM AUTHOR] Este artigo tem por objetivo apresentar o Plano de Gestão da Informação e do Conhecimento, que visa a apoiar os processos de criação, aquisição, compartilhamento, armazenamento, (re)utilização, proteção e transferência das informações e conhecimentos, proposto para um Projeto de Pesquisa e Desenvolvimento (P&amp;D) para a empresa patrocinadora / cliente - Celesc Distribuição, empresa do setor elétrico de Santa Catarina e executado pelo Instituto de Estudos e Gestão Energética - INERGE. O projeto insere-se no programa de P&amp;D da Agência Nacional de Energia Elétrica - ANEEL, em conformidade com a lei no 9.991/2000 e alterações posteriores. O referencial teórico baseia-se nas áreas da Gestão de Projetos e Gestão do Conhecimento. Metodologicamente caracteriza-se como uma pesquisa de desenvolvimento experimental, intraprojeto e interorganizacional. Os resultados ainda não são efetivos em razão do pouco tempo de implantação do projeto, contudo pode-se inferir que a sistematização das informações e conhecimentos em um único ambiente, além de dar suporte ao desenvolvimento das atividades das equipes do projeto, apoiará os processos de gestão da informação e do conhecimento e, essencialmente, a transferência das informações e dos conhecimentos da empresa executora para a empresa patrocinadora / cliente. (Portuguese) [ABSTRACT FROM AUTHOR] Copyright of Revista Ibero-Americana de Estratégia (RIAE) is the property of Revista Ibero-Americana de Estrategia/UNINOVE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</si>
  <si>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O PAPEL DA VANTAGEM COMPETITIVA NA RELAÇÃO ENTRE INTERNACIONALIZAÇÃO E DESEMPENHO DAS EXPORTAÇÕES: ESTUDO DE CASO DA EFACEC.</t>
  </si>
  <si>
    <t>Rua, Orlando Lima; Melo, Liliana Freitas</t>
  </si>
  <si>
    <t>10.5585/riae.v14i1.1995</t>
  </si>
  <si>
    <t>COMPETITIVE advantage in business; EXPORTS; MARKETING strategy; BUSINESS success; EFACEC Group (Company); ECONOMIC aspects; ECONOMIC globalization; PORTUGUESE corporations</t>
  </si>
  <si>
    <t>Competitive Advantage; Export; Internationalization; Strategy; Estrategia; Exportaciones; Internacionalización; Ventaja Competitiva; Estratégia; Exportações; Internacionalização; Vantagem Competitiva</t>
  </si>
  <si>
    <t>The main goal of this study is to analyze the factors that in the internationalization's process of Portuguese companies that allows to understand the contributions of the competitive advantage that influenced export performance. This will assess how the internationalization's strategies, considering the competitive advantage as well its interaction with the market's characteristics, may lead companies, on the one hand, to the implementation of strategies for success, and, on the other, and to the top performances of its export activity. In this context embarked by the qualitative methodology, we used the case study method, regarding to the single case of the largest and the most representative Portuguese multinational company of the electromechanical sector (EFACEC), thus enabling a holistic and integrated vision of organizational phenomena object of study. This methodological option allowed objectify results of practical importance, which will contribute to a lower dispersion in companies' strategic internationalization process, accentuating the assertiveness of its exporting activity. As main conclusions we highlight the fact of internationalization's strategies positively influence competitive advantage which, in turn, positively influence the export performance, and this one is positively influenced by markets' characteristics. (English) [ABSTRACT FROM AUTHOR] El objetivo fundamental de este estudio es analizar los factores en el proceso de internacionalización de las empresas portuguesas nos permiten comprender las contribuciones de la ventaja competitiva que influyen en el comportamiento de las exportaciones del sector electromecánico. Este evaluará cómo las estrategias de internacionalización, teniendo en cuenta la ventaja competitiva y la respectiva interacción con las características del mercado, podría llevar a las empresas, por un lado, la implementación de estrategias de éxito y, por otro, el rendimiento superior el nivel de su actividad exportadora. En este contexto, se utiliza un enfoque de la metodología cualitativa, utilizando para ello el estudio de caso único de la multinacional portuguesa más grande y representativa del sector electromecánico (Efacec), lo que permite una visión holística e integrada del objeto fenómenos de organización del estudio. Esta elección metodológica permitió objetivar resultados de importancia práctica, lo que contribuirá a una menor dispersión de empresas estratégicas en el proceso de internacionalización, lo que acentúa la agresividad de su actividad exportadora. Las principales conclusiones destacan el hecho de que las estrategias de internacionalización potencian positivamente ganar ventaja competitiva que, a su vez, influye positivamente en el comportamiento de las exportaciones, siendo este último influenciado positivamente por las características del mercado. (Spanish) [ABSTRACT FROM AUTHOR] O objetivo fundamental deste estudo consiste em analisar os fatores que no processo de internacionalização das empresas portuguesas permitem compreender as contribuições da vantagem competitiva que influem no desempenho das exportações do sector electromecânico. Tal permitirá avaliar de que forma as estratégias de internacionalização, considerando a vantagem competitiva, bem como a respetiva interacção com as caraterísticas do mercado, poderão conduzir as empresas, por um lado, à implementação de estratégias de sucesso e, por outro, a desempenhos superiores ao nível da sua atividade exportadora. Neste contexto, utilizamos uma abordagem metodologia qualitativa, recorrendo para o efeito ao estudo de caso único da maior e mais representativa empresa multinacional portuguesa do setor electromecânico (EFACEC), permitindo assim uma visão holística e integrada dos fenómenos organizacionais objeto de estudo. Esta opção metodológica permitiu objetivar resultados de importância prática, os quais contribuirão para uma menor dispersão estratégica das empresas no processo de internacionalização, acentuando a assertividade da sua atividade exportadora. Como principais conclusões destacamos o fato das estratégias de internacionalização potenciarem positivamente a obtenção de vantagem competitiva que, por sua vez, influenciam positivamente o desempenho das exportações, sendo estas últimas positivamente influenciadas pelas caraterísticas do mercado. (Portuguese) [ABSTRACT FROM AUTHOR] Copyright of Revista Ibero-Americana de Estratégia (RIAE) is the property of Revista Ibero-Americana de Estrategia/UNINOVE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</si>
  <si>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Opportunities and challenges for building alumni networks in Sweden: a case study of Stockholm University.</t>
  </si>
  <si>
    <t>Ebert, Karin; Axelsson, Leona; Harbor, Jon</t>
  </si>
  <si>
    <t>10.1080/1360080X.2015.1019117</t>
  </si>
  <si>
    <t>ALUMNI associations; STOCKHOLM University; Other Grantmaking and Giving Services; Colleges, Universities, and Professional Schools; Civic and Social Organizations; ENDOWMENT of research; UNIVERSITY &amp; college alumni; EDUCATIONAL outcomes; EDUCATIONAL programs</t>
  </si>
  <si>
    <t>alumni networking goals; alumni relations; alumni tradition; opportunities and challenges; Stockholm University</t>
  </si>
  <si>
    <t>Because of the potential value of alumni involvement for student success, for connections to society and as a base for future philanthropy, there is growing interest in developing university alumni relations programmes in countries that do not have a long tradition in this area. This case study of Stockholm University describes the goals, strategies, barriers and successes of building an alumni programme in an environment that lacks a tradition of alumni relations and aims to provide perspectives and ideas that can help other universities worldwide with their work towards building alumni programmes that fit their cultural contexts and goals. [ABSTRACT FROM AUTHOR] Copyright of Journal of Higher Education Policy &amp; Management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</si>
  <si>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Renewal or Re-Entrenchment? A Case Study of 2011 Education Union Crisis.</t>
  </si>
  <si>
    <t>Paquette, Michael</t>
  </si>
  <si>
    <t>10.1080/1062726X.2015.1060130</t>
  </si>
  <si>
    <t>ORGANIZATIONAL communication; LABOR unions; ORGANIZATIONAL learning; WISCONSIN; All Other Basic Organic Chemical Manufacturing; Other basic organic chemical manufacturing; Labor Unions and Similar Labor Organizations; ORGANIC compounds</t>
  </si>
  <si>
    <t>This case study provides insights into how a community of organizations communicates during a crisis by examining how challenges to collective bargaining laws in Wisconsin and Ohio provoked a dramatic response by education unions and the labor sector as a whole. Using the theoretical frameworks of reflective management and the discourse of renewal, this insider account of the response found that these pivotal events were a cause for change in how the education unions and their partners communicated. These events resulted in increased collaboration between partners, embracing an organic response of members, and the rearticulation of organization values. In addition to the presentation of crisis communication beyond the traditional narrow-focus of the response of a single organization, the results of this study also challenge the concept of what constitutes reflection and renewal after a crisis. [ABSTRACT FROM AUTHOR] Copyright of Journal of Public Relations Research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</si>
  <si>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 Solutions in practice.</t>
  </si>
  <si>
    <t>Reddy, Frank</t>
  </si>
  <si>
    <t>ISE: Industrial &amp; Systems Engineering at Work</t>
  </si>
  <si>
    <t>MANUFACTURING processes; INDUSTRIAL safety; INDUSTRIAL engineering; Instruments and Related Products Manufacturing for Measuring, Displaying, and Controlling Industrial Process Variables; Industrial Process Furnace and Oven Manufacturing; Other Nonferrous Metal Foundries (except Die-Casting); INVESTMENT casting; METAL castings</t>
  </si>
  <si>
    <t>The article presents a case study about how industrial engineers pitch in to assist Pennsylvania foundries. Topics include Paul Lynch grew up in Gordon, Pennsylvania, a little community with a big dependence on a foundry less than five miles away, Lynch came to understand the vital importance of the nearby foundry has which produced castings and machined products, and the prospect of using his talents and skills to help foundries across Pennsylvania.</t>
  </si>
  <si>
    <t>Availability and cost-centered preventive maintenance scheduling of continuous operating series systems using multi-objective genetic algorithm: A case study.</t>
  </si>
  <si>
    <t>Das Adhikary, Debasis; Bose, Goutam Kumar; Jana, Dipak Kumar; Bose, Dipankar; Mitra, Souren</t>
  </si>
  <si>
    <t>Quality Engineering</t>
  </si>
  <si>
    <t>10.1080/08982112.2015.1086001</t>
  </si>
  <si>
    <t>MAINTENANCE costs; LIFE cycle costing; GENETIC algorithms; COAL-fired boilers; WEIBULL distribution</t>
  </si>
  <si>
    <t>availability; coal-fired boiler-tubes; continuous operating series system; genetic algorithm; Maintenance cost; preventive maintenance scheduling; reliability; Weibull distribution</t>
  </si>
  <si>
    <t>This article presents a multi-objective (maximization of availability and minimization of maintenance cost) preventive maintenance (PM) scheduling model for a continuous operating series system (COSS) which do not provide an off-working period for PM. The objective functions are optimized by using a Multi-Objective Genetic Algorithm (MOGA). The effectiveness of the model is demonstrated through a coal-fired boiler-tube. The case study shows that the model can improve the availability along with profound reduction of the maintenance cost, i.e., increases the profit of the plant. [ABSTRACT FROM AUTHOR] Copyright of Quality Engineering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</si>
  <si>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Optimal periodic maintenance policy under imperfect repair: A case study on the engines of off-road vehicles.</t>
  </si>
  <si>
    <t>Toledo, Maria Luíza Guerra de; Freitas, Marta A.; Colosimo, Enrico A.; Gilardoni, Gustavo L.</t>
  </si>
  <si>
    <t>IIE Transactions</t>
  </si>
  <si>
    <t>10.1080/0740817X.2016.1147663</t>
  </si>
  <si>
    <t>MAINTENANCE; MONTE Carlo method; Other Engine Equipment Manufacturing; All Other Transportation Equipment Manufacturing; Motorcycle, ATV, and All Other Motor Vehicle Dealers; Automobile and Other Motor Vehicle Merchant Wholesalers; Recreational and other motor vehicles merchant wholesalers; OFF-road vehicles; ENGINES; STATISTICAL bootstrapping</t>
  </si>
  <si>
    <t>greatest convex minorant; imperfect repair; intensity function; maintenance; optimal stopping; power law process; Reliability; virtual age model</t>
  </si>
  <si>
    <t>In the repairable systems literature one can find a great number of papers that propose maintenance policies under the assumption of minimal repair after each failure (such a repair leaves the system in the same condition as it was just before the failure—as bad as old). This article derives a statistical procedure to estimate the optimal Preventive Maintenance (PM) periodic policy, under the following two assumptions: (i) perfect repair at each PM action (i.e., the system returns to theas-good-as-newstate) and (ii) imperfect system repair after each failure (the system returns to an intermediate state betweenas bad as oldandas good as new). Models for imperfect repair have already been presented in the literature. However, an inference procedure for the quantities of interest has not yet been fully studied. In the present article, statistical methods, including the likelihood function, Monte Carlo simulation, and bootstrap resampling methods, are used in order to (i) estimate the degree of efficiency of a repair and (ii) obtain the optimal PM check points that minimize the expected total cost. This study was motivated by a real situation involving the maintenance of engines in off-road vehicles. [ABSTRACT FROM AUTHOR] Copyright of IIE Transactions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</si>
  <si>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Using design of experiments methods for applied computational fluid dynamics: A case study.</t>
  </si>
  <si>
    <t>Cleaver, Timothy A.; Gutman, Alex J.; Martin, Christopher L.; Reeder, Mark F.; Hill, Raymond R.</t>
  </si>
  <si>
    <t>10.1080/08982112.2015.1101645</t>
  </si>
  <si>
    <t>COMPUTATIONAL fluid dynamics; EXPERIMENTAL design; ANGLE of attack (Aerodynamics); LATIN hypercube sampling; GAUSSIAN processes</t>
  </si>
  <si>
    <t>computational fluid dynamics; experimental design; Gaussian process; Latin hypercube; one-factor-at-a-time; space-filling design</t>
  </si>
  <si>
    <t>This article presents an application of design of experiments (DOE) in a computational fluid dynamics (CFD) environment to study forces and moments acting on a missile through various speeds and angles of attack. Researchers employed a four-factor Latin hypercube space-filling design and the Gaussian Process to build a surrogate model of the CFD environment. The surrogate model was used to characterize missile aerodynamic coefficients across the transonic flight regime. The DOE process completed the task with less computational resources than a traditional one-factor-at-a-time (OFAT) approach. To validate the surrogate model, specific OFAT angle of attack sweeps were performed. This provided a direct comparison between the Gaussian Process model and OFAT analysis. In most cases, the surrogate computer model was able to accurately capture the nonlinear response variables. Moreover, the surrogate model enabled a dynamic prediction tool that could investigate untested scenarios, a capability not available with OFAT. The DOE process consequently received support from engineers who do not typically use DOE. [ABSTRACT FROM AUTHOR] Copyright of Quality Engineering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</si>
  <si>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Factors Influencing Work-life Balance of Women Educators: a Case Study.</t>
  </si>
  <si>
    <t>Lakkoju, Srinivas; Jeyalakshmi, R.</t>
  </si>
  <si>
    <t>WORK-life balance; ANALYSIS of variance; REGRESSION analysis; WOMEN teachers; ENGINEERING education</t>
  </si>
  <si>
    <t>This paper examines the issues associated with the work-life balance of women faculty members in an autonomous engineering college. The work, using various statistical techniques (anova, t-tests, correlation and regression), conducts two types of analyses viz. basic, which deals with the analysis of WLB issues; and composite, which deals with the evaluation of predicted antecedents and consequence of WLB. The study also identifies that the WLB of 'married without children' respondents is inferior to that of 'unmarried' respondents. [ABSTRACT FROM AUTHOR] Copyright of Indian Journal of Industrial Relations is the property of Shri Ram Centre for Industrial Relations, Human Resources, Economic &amp; Social Development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</si>
  <si>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 case study to examine the imputation of missing data to improve clustering analysis of building electrical demand.</t>
  </si>
  <si>
    <t>Inman, Daniel; Elmore, Ryan; Bush, Brian</t>
  </si>
  <si>
    <t>Building Services Engineering Research &amp; Technology</t>
  </si>
  <si>
    <t>10.1177/0143624415573215</t>
  </si>
  <si>
    <t>PROGRAMMING languages; FAULT tolerance (Engineering); Software Publishers; Software publishers (except video game publishers); ENERGY consumption of buildings; MISSING data (Statistics); ELECTRIC power</t>
  </si>
  <si>
    <t>building electrical demand; Clustering; missing data</t>
  </si>
  <si>
    <t>Building performance data are widely used for daily operation, improving building efficiency, identifying and diagnosing performance problems, and commissioning. In this study, the authors explore the use of missing data imputation and clustering on an electrical demand dataset. The objective was to compare four approaches of data imputation and clustering analysis. Results of this study suggest that using multiple imputation to fill in missing data prior to performing clustering analysis results in more informative clusters. Commonly used methods to fill in missing data lead to changes in cluster membership that are not suggestive of a change in the building's performance, but instead is a result of the choice of imputation method used.Practical application: The authors demonstrate, through the use of a case study, the application of a statistically sound method for filling in missing data in large buildings performance datasets. The methods used in this analysis are available through the open-source programming language R and are straight forward to implement. The approach demonstrated in this case study could aid buildings analysts with fault detection and continuous commissioning of large commercial buildings. [ABSTRACT FROM AUTHOR] Copyright of Building Services Engineering Research &amp; Technology is the property of Sage Publications,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</si>
  <si>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Analysis of an Intervention for Small Unmanned Aerial System (SUAS) Accidents: A Case Study Involving Simpson's Paradox.</t>
  </si>
  <si>
    <t>Wolf, S. E.; Hill, R. R.; Pignatiello, J. J.</t>
  </si>
  <si>
    <t>10.1080/08982112.2014.928728</t>
  </si>
  <si>
    <t>ACCIDENT prevention; REVIEW committees; QUANTITATIVE research; DRONE aircraft; ACCIDENTS</t>
  </si>
  <si>
    <t>accident analysis; intervention; mishap prevention; Simpson's Paradox; small unmanned aerial system (SUAS); unmanned aerial vehicle (UAV)</t>
  </si>
  <si>
    <t>ABSTRACT We investigate a process intervention designed to lower small unmanned aerial system (SUAS) mishap rates. The intervention implemented review boards, required various certifications, and produced apparent decreases in flight failures and flight damage, albeit at increased costs. However, we demonstrate how the results actually represent an undetected example of Simpson's Paradox in which aggregated results yield differing conclusions than disaggregated results. We use the Wilson score method to produce confidence intervals on the difference in mishap rates both before and after the intervention. Using this method, we show that no mishap rate reduction was truly attributable to the process intervention. Our case study reinforces the importance of using deeper statistical knowledge when making policy decisions based in part on the statistical analysis of empirical data. [ABSTRACT FROM AUTHOR] Copyright of Quality Engineering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</si>
  <si>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B-Spline Approach for Failure Detection and Diagnosis on Railway Point Mechanisms Case Study.</t>
  </si>
  <si>
    <t>García Márquez, Fausto Pedro; Chacón Muñoz, Jesús Miguel; Tobias, Andrew Mark</t>
  </si>
  <si>
    <t>10.1080/08982112.2014.933980</t>
  </si>
  <si>
    <t>TRANSPORTATION safety measures; QUALITY of service; RAILROADS; RESEARCH; Short Line Railroads; Passenger rail transportation; Line-Haul Railroads; Other Heavy and Civil Engineering Construction; All Other Support Activities for Transportation; Other support activities for transportation; Regulation and Administration of Transportation Programs; STRUCTURAL health monitoring; POLYNOMIALS</t>
  </si>
  <si>
    <t>B-spline; failure detection and diagnosis; point mechanisms; remote condition monitoring</t>
  </si>
  <si>
    <t>In railway transportation the safety and reliability in operations of railway point mechanism must be ensured in order to improve the quality of the service. This article presents a case study in a railway turnout (U.S.: switch). The case study reports how the effect of the operating force data sampled and monitored during the switching of a railway point mechanism can be converted into continuous polynomial B-spline functions. These functions are employed to define, and periodically to update, tolerance bands for the purpose of condition monitoring. Data from variously faulty mechanisms were converted similarly, and the profiles found to differ sufficiently not only to detect 100 percent of faults but, from the distinctive shapes of the profiles, to diagnose (i.e., distinguish correctly between) some 70–80 percent of them. [ABSTRACT FROM PUBLISHER] Copyright of Quality Engineering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</si>
  <si>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 Model for Economic Lifetime of Drilling Machines in the Swedish Mining Industry.</t>
  </si>
  <si>
    <t>Al-Chalabi, Hussan; Lundberg, Jan; Ahmadi, Alireza; Jonsson, Adam</t>
  </si>
  <si>
    <t>Engineering Economist</t>
  </si>
  <si>
    <t>10.1080/0013791X.2014.952466</t>
  </si>
  <si>
    <t>SERVICE life; MINERAL industries; REPLACEMENT of industrial equipment; DECISION making; Coal and Other Mineral and Ore Merchant Wholesalers; Mineral, ore and precious metal merchant wholesalers; DRILLING machines (Manufacturing)</t>
  </si>
  <si>
    <t>The purpose of this article is to develop a practical economic replacement decision model to identify the economic lifetime of a mining drilling machine. A data-driven optimization model was developed for operating and maintenance costs, purchase price, and machine resale value. Equivalent present value of these costs by using discount rate was considered. The proposed model shows that the absolute optimal replacement time (ORT) of a drilling machine used in one underground mine in Sweden is 115 months. Sensitivity and regression analysis show that the maintenance cost has the largest impact on the ORT of this machine. The proposed decision-making model is applicable and useful and can be implemented within the mining industry. [ABSTRACT FROM AUTHOR] Copyright of Engineering Economist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</si>
  <si>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 Solutions in practice.</t>
  </si>
  <si>
    <t>CONSUMERS; NEW product development; BRAND name products; SPARK Experience Design (Company); Marketing Consulting Services; GERROL, Spencer</t>
  </si>
  <si>
    <t>The article presents a case study related to human factors related to a consumer's interaction with products or services. It mentions that the website designer Spark Experience work for brand creation and marketing campaigns. It also presents the views of Spencer Gerrol, founder and chief executive officer of Spark Experience, regarding the same.</t>
  </si>
  <si>
    <t>Johnson, Cassandra</t>
  </si>
  <si>
    <t>LEAN management; FARM management; WASTE management; VALUE (Economics); AGRICULTURE costs; Support activities for crop production; Farm Management Services; Solid Waste Landfill; Other Waste Collection; Waste collection; Waste treatment and disposal</t>
  </si>
  <si>
    <t>The article presents a case study on the effectiveness of lean management principles in farming operations. Topics include the tenets of the approach which involve eliminating wastes and promoting value to customers, and discusses the benefits of the approach including better management of crops and reduction of farming cost.</t>
  </si>
  <si>
    <t>INDUSTRIAL efficiency; CONVEYING machinery; INVESTMENTS; MICHIGAN; WARDCRAFT Conveyors (Company); Industrial machinery, equipment and supplies merchant wholesalers; Conveyor and Conveying Equipment Manufacturing; All other building equipment contractors; Investment Advice; Miscellaneous Financial Investment Activities</t>
  </si>
  <si>
    <t>The article describes the case of Wardcraft Conveyors in Spring Arbor, Michigan and its solutions to improve its efficiency. It discusses the conveyance systems being manufactured by the company, the company's business operations in 1897, its shift from food sorting to custom conveyors, and the company's investment in resources in producing customer conveyors.</t>
  </si>
  <si>
    <t>AUTOMOBILE industry; ERGONOMICS; HONDA of America Manufacturing Inc.; Automobile and light-duty motor vehicle manufacturing; New and used automobile and light-duty truck merchant wholesalers; New Car Dealers; Automobile and Other Motor Vehicle Merchant Wholesalers; Motor Vehicle Body Manufacturing; Automobile Manufacturing; All Other Automotive Repair and Maintenance; Industrial Design Services; ACCIDENTS; AUTOMOTIVE engineering; GLASPELL, Jared</t>
  </si>
  <si>
    <t>The article presents a case study of automobile transmission firm Honda of America Manufacturing Inc., located in East Liberty, Ohio, related to causes of injuries in the automobile manufacturing. Topic s discussed include views of Jared Glaspell, engineering coordinator at the East Liberty facility, involvement of poor technique, including poor body positioning and inefficient motions as reasons for injuries, and deployment of ergonomic technique to prevent the injuries.</t>
  </si>
  <si>
    <t>INDUSTRIAL safety; ERGONOMICS; NEXTEER Automotive Corp.; INTERNATIONAL Union United Automobile Workers of America (CIO); Recreational and other motor vehicles merchant wholesalers; Automobile and Other Motor Vehicle Merchant Wholesalers; Motor Vehicle Supplies and New Parts Merchant Wholesalers; VEHICLES; MOTOR vehicle maintenance &amp; repair</t>
  </si>
  <si>
    <t>The article presents a case study on a review of safety practices and ergonomics at a plant of the Saginaw Division in Saginaw, Michigan conducted by Nexteer Automotive. Topics discussed include using constant velocity (CV) joints for handling vehicles properly, removal of metal slinger ring from CV joint to repair half-shafts, development of the Slinger Teardown Tool which reduces the risk of damaging CV joints and determining risk analysis by the United Auto Workers Local 699 organization.</t>
  </si>
  <si>
    <t>EMPLOYEE motivation; JOB involvement; Video game design and development services; Video game publishers; Home entertainment equipment merchant wholesalers; Doll, Toy, and Game Manufacturing; VIDEO games; GAMIFICATION; ROTHROCK, Ling</t>
  </si>
  <si>
    <t>The article presents a case study related to evolution of video games and interactive mobile devices. It highlights the benefits of gamification used by companies to boost employee motivation, customer engagement and in-house innovation. It also presents the views of Ling Rothrock, an associate professor at the Harold and Inge Marcus Department of Industrial and Manufacturing Engineering, on the same.</t>
  </si>
  <si>
    <t>MANUFACTURING industries; LEAN management; INFORMATION sharing; EMPLOYEE training; Professional and Management Development Training; BENJAMIN, Cilla</t>
  </si>
  <si>
    <t>The article presents a case study of three manufacturing companies in Trinidad and Tobago that were luring themselves into applying lean manufacturing by Cilla Benjamin of the University of the West Indies, Saint Augustine, Trinidad and Tobago. Topics discussed include lack of education or training for workers and managers in Trinidad and Tobago; resisted sharing of information throughout the factory; and change in culture as the main challenge in the implementation of lean manufacturing.</t>
  </si>
  <si>
    <t>INDUSTRIAL engineers; PUBLIC sector; PRIVATE sector; INDUSTRIAL engineering; LEAN management; SIX Sigma; ROMO, Paula</t>
  </si>
  <si>
    <t>The article present a case study of industrial engineer Paula Romo's works on different projects in private and public sector. She worked with local government agencies in the U.S. to implement industrial engineering methodologies such as lean management and Six Sigma quality standards for public services. It also present views of Romo on empowering employees with the knowledge and skills to solve complex community programs.</t>
  </si>
  <si>
    <t>ERGONOMICS; WAREHOUSES; INDUSTRIAL hygiene; Other transportation equipment manufacturing; Other Warehousing and Storage; General Warehousing and Storage; Commercial and Institutional Building Construction; HANDCARTS; EQUIPMENT &amp; supplies; RETHABER, James</t>
  </si>
  <si>
    <t>The article describes a case study, shared by Fit for Work LLC ergonomics director James Rethaber, about a client's incorporation of ergonomics into the design of a warehouse cart. Topics covered include a certified professional ergonomist's (CPE) consultation with engineers, the incorporation of anthropometrics into the design of the cart handle to minimize the potential for musculoskeletal injury, and placing ergonomics near the forefront of lean and Six Sigma initiatives.</t>
  </si>
  <si>
    <t>Circle-Wise Performance Evaluation: A Case Study of KSFC.</t>
  </si>
  <si>
    <t>Gowda, Inchara P. M.</t>
  </si>
  <si>
    <t>IUP Journal of Applied Finance</t>
  </si>
  <si>
    <t>FINANCIAL institutions; ACCOUNTING; DIVISIONS (Organizational structure); ORGANIZATIONAL structure; ORGANIZATIONAL performance; INDIA; Other Accounting Services; Consumer Lending</t>
  </si>
  <si>
    <t>With the objective of reaping the benefits of both the smallness and bigness, large-scale organizations divisionalize their operations into a few segments (divisions, departments, etc.). After providing the necessary facilities and powers to these divisions, they are made accountable for the results. Hence, one can find a few accounting entities within each of such business entities. This is because of the reason that the overall performance of the organization depends on the performance of their segments, and this is true even in the case of banking and financial companies such as the Karnataka State Financial Corporation (KSFC). As the corporation has a vast geographical area (i.e., entire Karnataka State) to serve, it has 32 branch offices, and for operational purpose, the state is divided into four circles with 7-9 branch offices in each circle. The performance of corporation depends, to a greater extent, on the performance of its circles and their branch offices. Against this backdrop, the present paper makes an attempt to evaluate the performance of circles using six variables and the data for 10 years, 2007-08 to 2016-17. [ABSTRACT FROM AUTHOR] Copyright of IUP Journal of Applied Finance is the property of IUP Publications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</si>
  <si>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Milano Pizzeria Case Study: Hard Lessons Learned by Canadian Licensor.</t>
  </si>
  <si>
    <t>Giddens, Peter; Bates, Christie; Hanna, Brad</t>
  </si>
  <si>
    <t>Licensing Journal</t>
  </si>
  <si>
    <t>Aspen Publishers Inc.</t>
  </si>
  <si>
    <t>INTELLECTUAL property; LICENSES; ASSET management; DOCUMENTATION standards; UNITED States. Patent &amp; Trademark Office; Portfolio Management; Other Activities Related to Real Estate</t>
  </si>
  <si>
    <t>The article presents the case study Milano Pizza Ltd. v. 6034799 Canada Inc. regarding the development of practices in documenting intellectual property (IP)asset creation, purchasing, and licensing. Topics discussed include an overview of the case, information of Milano Pizza, the significance of the IP asset documentation, and the organized purchasing cooperative.</t>
  </si>
  <si>
    <t>The Improbability of Fraud in Accounting for Derivatives: A Case Study on the Boundaries of Financial Reporting Compliance.</t>
  </si>
  <si>
    <t>Hartmann, Berit; Marton, Jan; Söderström, Rebecca</t>
  </si>
  <si>
    <t>European Accounting Review</t>
  </si>
  <si>
    <t>10.1080/09638180.2018.1494022</t>
  </si>
  <si>
    <t>FRAUD; FINANCIAL statements; CAPITAL market; BANKING industry; DECISION making; Commercial Banking; Personal and commercial banking industry; Savings Institutions; Other Depository Credit Intermediation</t>
  </si>
  <si>
    <t>Banking industry; Fair value; Financial instruments; Fraud; Institutional logic</t>
  </si>
  <si>
    <t>This study responds to recent calls in the literature to examine fraud using detailed case studies, extending knowledge beyond individual incentives and capital market reactions towards a more contextualized understanding of the concept. We use an institutional logics perspective to challenge existing assumptions about a universally valid meaning of compliance, fraud, and faithful representation. Presenting the case of the Swedish bank HQ, we show how the interpretation of the accounting standard for option measurement varies across different enforcement bodies because the meaning of compliance is socially negotiated across the institutional logics of markets, financial regulation, and law. The independent decision-making of the different enforcement bodies leads to a systematic variation in the interpretation of principles-based accounting standards without ultimate coordination. To define consistent boundaries of compliance across institutional logics, and thus, to distinguish between fraud and allowable managerial discretion becomes problematic. Faithful representation, in turn, cannot be understood as financial statements reflecting a correct value or as financial statements being prepared in accordance with acceptable practice, as suggested in the earlier literature. Instead, faithful representation itself becomes a contextually bound concept, which can only be defined within an institutional logic. [ABSTRACT FROM AUTHOR] Copyright of European Accounting Review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</si>
  <si>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Challenges in Cost Estimation under Uncertainty--A Case Study of the Decommissioning of Barsebäck Nuclear Power Plant.</t>
  </si>
  <si>
    <t>Torp, Olav; Klakegg, Ole Jonny</t>
  </si>
  <si>
    <t>Administrative Sciences (2076-3387)</t>
  </si>
  <si>
    <t>10.3390/admsci6040014</t>
  </si>
  <si>
    <t>MDPI Publishing</t>
  </si>
  <si>
    <t>COST estimates; PROJECT management; COST analysis; ECONOMICS; BARSEBACK karnkraftverk (Sweden); Other management consulting services; Process, Physical Distribution, and Logistics Consulting Services; Administrative Management and General Management Consulting Services; Nuclear Electric Power Generation; DECOMMISSIONING of nuclear power plants</t>
  </si>
  <si>
    <t>cost estimation; decommissioning; nuclear power plant; group process; uncertainty analysis</t>
  </si>
  <si>
    <t>Cost estimation is an important part of project planning. Over the years different approaches have developed, taking uncertainty into account in the cost estimation processes in order to tackle the dynamic nature of projects. However, when implementing these approaches, some challenges have been revealed. The aim in a cost estimation process is to establish a realistic overview of the total project costs and its uncertainties. Even though tools and methods for taking uncertainty into account are implemented, projects with cost overruns are often seen. In this paper we look into some challenges with the practice in cost estimation processes and identify possible improvements to overcome them. The purpose of this paper is to illustrate better solutions to some of the major weaknesses identified in current cost estimation practice. We use a case study of decommissioning of Barsebäck Nuclear Power Plant to illustrate how to overcome these challenges. First of all, this is an interesting case with challenges related to the project and the cost estimation process, given the complexity in the situation and that very few have experiences related to decommission of nuclear power plants. Second, we applied an approach that is not yet commonly used to develop cost estimates for this kind of projects. The paper concludes that it is possible to improve the results of uncertainty analysis of cost estimates. A well prepared process, with a suitable group of experts that go through a well-structured process, focusing both on risks and opportunities and using a top-down approach can compensate for some of the challenges related to cost estimation under uncertainty. [ABSTRACT FROM AUTHOR] Copyright of Administrative Sciences (2076-3387) is the property of MDPI Publishing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</si>
  <si>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Impairments of Greek Government Bonds under IAS 39 and IFRS 9: A Case Study.</t>
  </si>
  <si>
    <t>Gebhardt, Günther</t>
  </si>
  <si>
    <t>Accounting in Europe</t>
  </si>
  <si>
    <t>10.1080/17449480.2016.1208833</t>
  </si>
  <si>
    <t>GOVERNMENT securities; INTERNATIONAL Financial Reporting Standards; INTERNATIONAL accounting standards; FINANCIAL instruments; LOAN loss reserves; ACCOUNTING; GREECE; Other Accounting Services; Other Financial Vehicles</t>
  </si>
  <si>
    <t>expected credit loss; financial instruments; IAS 39; IFRS 9; impairment; incurred credit loss; loan loss provisioning</t>
  </si>
  <si>
    <t>International Financial Reporting Standard 9 (IFRS 9) 9 introduces new impairment rules responding to the G20 critique that International Accounting Standard 39 (IAS 39) results in the delayed and insufficient recognition of credit losses. In a case study of a Greek government bond for the period 2009–2011 when Greece’s credit rating declined sharply, this paper highlights the discretion that preparers have when estimating impairments. IFRS 9 relies more on management expectations and will lead to earlier impairments. However, these appear still delayed and low if compared to the fair value losses. [ABSTRACT FROM AUTHOR] Copyright of Accounting in Europe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</si>
  <si>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Technological Versus Economic Life in Asset Depreciation: A Case Study.</t>
  </si>
  <si>
    <t>Martins, António</t>
  </si>
  <si>
    <t>Journal of Taxation of Investments</t>
  </si>
  <si>
    <t>Civic Research Institute</t>
  </si>
  <si>
    <t>TAXATION; PHOTOVOLTAIC power systems; INCOME tax; TAX auditing; FINANCE; PORTUGAL; Power and Communication Line and Related Structures Construction; Public Finance Activities</t>
  </si>
  <si>
    <t>In recent years, significant investments in solar (photovoltaic) panels were made in Portugal. Until 2015, Portugal's corporate income tax code had no specific depreciation rate for these assets, only a residual rule that allowed tax authorities to apply what would be considered "the reasonable useful life." Some litigation followed from the interpretation of this clause. Usually, tax auditors made adjustments, extending solar panels' tax life based on the technological time span warranted by producers. On the other hand, firms usually based depreciation rates of panels on the period of energy production and supply negotiated with customers, and used these factors in computing a shorter economic life than that deemed reasonable by the tax authorities. This article discusses the issue, using case law and the legal research method, and concludes that the tax authorities' view was excessively and unjustifiable restrictive. In the light of this controversy, in 2015 a depreciation rate was legally defined for solar panels in Portugal, based on the work of the "Commission for Environmental Taxation." The issues involved are relevant to any jurisdiction's tax policy. [ABSTRACT FROM AUTHOR] Copyright of Journal of Taxation of Investments is the property of Civic Research Institute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</si>
  <si>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UNDERSTANDING AND REGULATING TWENTY-FIRST CENTURY PAYMENT SYSTEMS: THE RIPPLE CASE STUDY.</t>
  </si>
  <si>
    <t>Rosner, Marcel T.; Kang, Andrew</t>
  </si>
  <si>
    <t>Michigan Law Review</t>
  </si>
  <si>
    <t>Michigan Law Review Association</t>
  </si>
  <si>
    <t>PAYMENT systems; OPEN source software; ELECTRONIC funds transfers; TECHNOLOGY; Financial Transactions Processing, Reserve, and Clearinghouse Activities; Other financial transactions processing and clearing house activities; TWENTY-first century</t>
  </si>
  <si>
    <t>Ripple is an open-source Internet software that enables users to conduct payments across national boundaries in multiple currencies as seamlessly as sending an email. This decentralized Internet payment protocol could provide a cure to an inefficient cross-border payments system. Although Ripple's technology can reduce significant risks and costs that exist in the internationalpayments system, regulators should adopt a new regulatory framework that responds to how this technology works. This Note performs two functions to help regulators realize this goal. It first helps regulators and other market participants understand how Ripple operates by explaining what Ripple is and comparing it to current payments systems. Second, it suggests a series of principles that regulators should use to monitor decentralized Internet payment protocols like Ripple. It does this by drawing from and tailoring existing regulatory principles to account for the risks reduced and presented by Ripple. [ABSTRACT FROM AUTHOR] Copyright of Michigan Law Review is the property of Michigan Law Review Association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</si>
  <si>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Capital Asset Pricing Model and Stochastic Volatility: A Case Study of India.</t>
  </si>
  <si>
    <t>Demir, Ender; Fung, Ka Wai Terence; Lu, Zhou</t>
  </si>
  <si>
    <t>Emerging Markets Finance &amp; Trade</t>
  </si>
  <si>
    <t>10.1080/1540496X.2015.1062302</t>
  </si>
  <si>
    <t>CAPITAL assets pricing model; STOCHASTIC processes; MARKET volatility; BOOK-to-market ratio; ECONOMIC equilibrium; MARKET capitalization</t>
  </si>
  <si>
    <t>asset pricing model; equity premium puzzle; stochastic volatility</t>
  </si>
  <si>
    <t>The existing literature demonstrates that under a general equilibrium model, the performance of the Capital Asset Pricing Model (CAPM) can be improved significantly by using conditional consumption and market return volatilities as factors. This article tests the validity of these factors explaining stock return differences using a less developed country (India) as a case study. While the earlier studies used panel data to test CAPM, we use portfolios sorted by size and book-to-market equity (BE/ME) ratio. We found that conditional volatility has a limited effect on firms with large capitalization but a significant impact on small-growth and small-value firms. [ABSTRACT FROM AUTHOR] Copyright of Emerging Markets Finance &amp; Trade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</si>
  <si>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Effect of Foreign Direct Investment on Employment in Tourism Industry: A Case Study of Selected Countries?</t>
  </si>
  <si>
    <t>Petanlar, Saeed Karimi; Rasekhi, Saeed; Ebrahimzadeh, Somayeh</t>
  </si>
  <si>
    <t>FOREIGN investments; TOURISM; GLOBALIZATION; GROSS domestic product; ECONOMETRIC models; EMPLOYMENT; International Trade Financing; All Other Traveler Accommodation; Recreational and Vacation Camps (except Campgrounds); Bed-and-Breakfast Inns; Casino Hotels; Hotels (except Casino Hotels) and Motels; All Other Amusement and Recreation Industries; RV (Recreational Vehicle) Parks and Campgrounds; Convention and Visitors Bureaus</t>
  </si>
  <si>
    <t>employment; Foreign direct investment; panel data; tourism</t>
  </si>
  <si>
    <t>The purpose of the present research is to study the effect of foreign direct investment on employment in tourism. In this regard, the effect of foreign direct investment as well as gross domestic production (GDP), tax rate, and globalization index as explanatory variables are studied on tourism employment as dependent variable using panel data econometrics through statistical data of 48 selected countries including Iran within 2009-2013. The results indicate that foreign direct investment negatively influences employment in tourism among the selected countries. Regarding tourism as a user sector and since foreign direct investment is associated with technology transfer and as many labor services may not be substituted by technology, attracting foreign investment is less than other sectors. Therefore, the professions are created by foreign investment in more attracting industries. Thus, it concluded that foreign direct investment attracts tourism sector workforce and reduces employment through creating professions in other economic sectors. It can be stated that this significant effect is maintained. Moreover, the effect of GDP and tax rate is positive; whereas, the globalization index variable is negative, which is consistent with the experimental results of previous studies.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</si>
  <si>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Effect of Service Quality Dimensions on Customer Satisfaction: A Case Study of Saderat Bank of Iran.</t>
  </si>
  <si>
    <t>Razminia, Ehsan; Mirsardoo, Samira; Shabani, Somayeh; Shafiee, Hadi</t>
  </si>
  <si>
    <t>QUALITY of service; CUSTOMER satisfaction; BANKING industry customer services; Other Depository Credit Intermediation; Savings Institutions; Personal and commercial banking industry; Commercial Banking</t>
  </si>
  <si>
    <t>Customer relationship management (CRM); customer satisfaction; quality of service; Saderat Bank</t>
  </si>
  <si>
    <t>Caring customer opinions and paying attention to its beliefs not only leads to organization attachment, but also causes the customer feels a component of the organization; therefore, such satisfaction may also be the key to bank achievement. Thus, the objective of the present research is to study the relationship between quality of service dimensions and customer satisfaction in different branches of Saderat Bank in Shiraz. This is an applied research in term of objective and is a survey in term of data collection. Data were collected through using questionnaire. Moreover, variables' reliability was examined using Cronbach alpha coefficient. Data analysis and research hypothesis testing were conducted using SPSS software and t-student and binominal tests. Research findings indicate that all quality of service dimensions (quality of Service, customer accessibility, service characteristic/feature, and considering customer complaints) influence customer satisfaction in Saderat Bank branches.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</si>
  <si>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EMPIRICAL ANALYSIS OF THE RELATIONSHIP BETWEEN STUDENTS' ATTRIBUTES AND PERFORMANCE : CASE STUDY OF THE UNIVERSITY OF IBADAN (NIGERIA) M.B.A. PROGRAMME.</t>
  </si>
  <si>
    <t>EKPENYONG, DAVID B.</t>
  </si>
  <si>
    <t>Journal of Financial Management &amp; Analysis</t>
  </si>
  <si>
    <t>Om Sai Ram Center for Financial Management Research</t>
  </si>
  <si>
    <t>MASTER of business administration degree; BUSINESS education; BUSINESS students; ANALYSIS of variance; UNIVERSITY of Ibadan; Business and Secretarial Schools; Colleges, Universities, and Professional Schools; MASTER'S degree</t>
  </si>
  <si>
    <t>This study which studied the performance of M.B.A. students in the University of Ibadan, Nigeria over an - eight - year period, found among others that: qualification, area of specialization and age (with age and experience as covariates) had correlation with performance of students in the programme; sex and position in the organisation (on its own) had no correlation with performance. Students tended to do best in their areas of specialisation except for those in the personnel area. On the whole, the M.B.A. group tended to perform significantly below the level of the other groups. Similar factors which influenced the performance of all the students in general also influenced the performance of the best students. The variables were evaluated using the analysis of variance (ANOVA) method. [ABSTRACT FROM AUTHOR] Copyright of Journal of Financial Management &amp; Analysis is the property of Om Sai Ram Center for Financial Management Research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</si>
  <si>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Investigating Capital Mobility and Saving-Investment Relationship: Case Study of MENA Countries.</t>
  </si>
  <si>
    <t>Zadeh, Mansoor Mahini; Mahmoodi, Elahe; Mahmoodi, Majid</t>
  </si>
  <si>
    <t>CAPITAL investments; SAVINGS; RANDOM effects model</t>
  </si>
  <si>
    <t>Capital mobility; Feldestein and Horioka approach; MENA region; Panel Data</t>
  </si>
  <si>
    <t>This paper determines the degree of capital mobility and saving- investment association by using the Feldstein- Horioka (1980) approach among Middle East and North African (MENA) countries during 1990-2011. According to the Feldstein- Horioka hypothesis, in a country with high degree of capital mobility there should be no relationship between domestic saving and domestic investment and inversely, in a country with low degree of capital mobility there is a high correlation between domestic saving and domestic investment. Using panel data and employing Random effect Model to estimate the model, the obtained results show that capital is highly mobile in these countries.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</si>
  <si>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INVESTMENT PERSPECTIVES DURING THE CRISIS CASE STUDY OF NORTHERN GREECE : SURVEY FINDINGS.</t>
  </si>
  <si>
    <t>LAZARIDIS, IOANNIS; LIVANIS, EFSTRATIOS; PAVLIDOU, VASILIKI</t>
  </si>
  <si>
    <t>INVESTMENTS; RECESSIONS; FINANCIAL crises; EMPLOYEES; GREECE; Investment Advice; Miscellaneous Financial Investment Activities</t>
  </si>
  <si>
    <t>depression; Employee are less affected; Investment perspective; Northern Greece; Severe economic</t>
  </si>
  <si>
    <t>The study presents the main results of our primary research on the investment perspectives of the firms of the Northern Greece. Based on the Greek Population Census 2011, we allotted 300 questionnaires to the regional units of the Northern Greece and then, we distributed them to the biggest -in terms of sales- firms of each regional unit. Our research was conducted face-to-face and via e-mail with the assistance of a research group of the Department of Accounting and Finance of the University of Macedonia during the time period December 2012 - January 2013. Greece faces a severe economic depression and investments are considered to contribute to economic growth. Thus, we examine whether the firms intend to make any investments. Furthermore, we attempt to shed some light on the impact of the economic crisis on the firms and on the firms' reaction, i.e., exports, advertisement etc. The majority of the respondents claimed that was affected in a negative way by the crisis. Moreover, approximately 68 per cent of the respondents neither made an investment during the first half of 2012 nor planned to make an investment in the following six months. Firms located near the Greek borders and also firms with more employees have been less affected by the crisis and are willing more to make new investments. Finally, the vast majority of the respondents are optimistic about the future of their business, even though they believe that the Greek economy will recover at least after three years. [ABSTRACT FROM AUTHOR] Copyright of Journal of Financial Management &amp; Analysis is the property of Om Sai Ram Center for Financial Management Research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</si>
  <si>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Effect of Implementing Core Banking Services on Profitability: Case Study of All Branches of a Private Bank in Mashhad.</t>
  </si>
  <si>
    <t>Dehghan, Mansour; Ghafoorifard, Mahdi; Shamsi, Babak; Seyed Heydari, Seyed Hamid</t>
  </si>
  <si>
    <t>BANKING industry; PROFITABILITY; BRANCH banks; Savings Institutions; Personal and commercial banking industry; Commercial Banking; Other Depository Credit Intermediation; Corporate and institutional banking industry</t>
  </si>
  <si>
    <t>Core banking; Electronic banking; Profitability</t>
  </si>
  <si>
    <t>Recently, the growth of information technology and increasing competition among banks has considerably affected attracting customers. Banking industry has made great changes to transform into the core banking. The present study aims to assess the effect of the implementation of core banking services on profitability. These services, as different branches of electronic banking, are consisting of internet banking, mobile banking, telephone banking, point of sale (POS), ATM, and electronic money which are all tested in the current study. In order to test research hypotheses and the existing relationship between variables, needed data has been collected and analyzed through the application of stepwise regression model. The achieved findings indicate a significant relationship between the application of internet banking and ATM and the variable of profitability, while there is no significant relationship between the application of telephone banking, mobile banking, POS, and electronic money and profitability. [ABSTRACT FROM AUTHOR] Copyright of International Journal of Management, Accounting &amp; Economics is the property of International Journal of Management, Accounting &amp; Economics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</si>
  <si>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 BOB CORTESE, CPA, CGMA CANADIAN CONTROLLER CTS CORP.</t>
  </si>
  <si>
    <t>Journal of Accountancy</t>
  </si>
  <si>
    <t>American Institute of Certified Public Accountants</t>
  </si>
  <si>
    <t>ACCOUNTANTS; COST control; SUPPLY chain management; CONTINUOUS improvement process; CTS Corp.; Offices of Certified Public Accountants; Offices of accountants; Other Accounting Services; CORTESE, Bob</t>
  </si>
  <si>
    <t>The article presents insights from Bob Cortese, certified public accountant (CPA) and Canadian controller at electronics company CTS Corp., regarding the principles that led to his transformation. Topics include the development of cost management initiatives at CTS Corp. in Canada, supply chain management, and a philosophy of customer-driven improvement called Kaizen.</t>
  </si>
  <si>
    <t>Case study: Pyroguard, Haydock.</t>
  </si>
  <si>
    <t>Works Management</t>
  </si>
  <si>
    <t>Mark Allen Holdings Limited</t>
  </si>
  <si>
    <t>INDUSTRIAL safety; RISK management in business; FINANCE</t>
  </si>
  <si>
    <t>The article presents a case study which explores the investments made by international fire resistant glazing manufacturing company Pyroguard, for new equipments and techniques to improve the health and safety of its workers along its quality of products.</t>
  </si>
  <si>
    <t>CASE STUDY Should You Fight to Keep a Star?</t>
  </si>
  <si>
    <t>Groysberg, Boris; BHOGAL, MEHTAB; MATHEWS, KRISTA</t>
  </si>
  <si>
    <t>Harvard Business Review</t>
  </si>
  <si>
    <t>Harvard University</t>
  </si>
  <si>
    <t>EMPLOYEE retention; SUPERVISORS; DECISION making in business; AFRICAN American women employees; JOB offers; CORPORATE culture; PROMOTIONS</t>
  </si>
  <si>
    <t>A case study is provided on a supervisor's decision whether to retain a highly-valued African American woman employee who has a new job offer from a different company, including the counteroffer the supervisor offers the woman employee to retain her. Topics, including corporate culture, promotion opportunities for minority employees and bonuses, are discussed.</t>
  </si>
  <si>
    <t>Harvard Case study</t>
  </si>
  <si>
    <t>Case Study: A Founder Steps Back from Her Start-Up.</t>
  </si>
  <si>
    <t>Dixon, David R.</t>
  </si>
  <si>
    <t>NEW business enterprises; DECISION making in business; PSYCHOLOGICAL burnout; ENTREPRENEURSHIP; CHIEF executive officers -- Selection &amp; appointment; SALE of business enterprises</t>
  </si>
  <si>
    <t>A business case study is presented focusing on a small business owner deciding between selling her pet care company or hiring a new chief executive officer. Topics discuss job burnout, decision making in start-up businesses, and potential solutions to the business as presented by other business leaders.</t>
  </si>
  <si>
    <t>Case Study: An Office Romance Gone Wrong.</t>
  </si>
  <si>
    <t>Bearden, Neil</t>
  </si>
  <si>
    <t>WORKPLACE romance; DECISION making in business; SOCIOLOGY of work; EMPLOYEE rules; CAREER development; WORK environment; Professional and Management Development Training; Vocational Rehabilitation Services; MAN-woman relationships -- Social aspects; WOMEN sales personnel; SOCIAL aspects</t>
  </si>
  <si>
    <t>A case study is presented which deals with various aspects of an office romance involving a company's male chief financial officer (CFO) and a female salesperson, and it mentions the potential impacts of such as relationship on other co-workers and business management professionals. Decision making in business is assessed, along with the social aspects of a work environment, company policies, and the possible impact that an office relationship might have on an individual's career development.</t>
  </si>
  <si>
    <t>Case Study: Can One Business Unit Have Two Revenue Models?</t>
  </si>
  <si>
    <t>Bertini, Marco; Tavassoli, Nader</t>
  </si>
  <si>
    <t>PHARMACEUTICAL industry mergers; BUSINESS models; CORPORATE reorganizations; PHARMACEUTICAL industry; MERGERS &amp; acquisitions; Pharmaceutical Preparation Manufacturing; Pharmaceutical and medicine manufacturing; Drugs and Druggists' Sundries Merchant Wholesalers; Pharmaceuticals and pharmacy supplies merchant wholesalers; PATENT expiration</t>
  </si>
  <si>
    <t>The article presents a business case study involving a fictitious pharmaceutical firm in the process of merging two business units. One unit, Siliquent, sells supplies for gene-based diagnosis while the other, Teomik, manufactures research equipment for gene-based studies. Both units are facing heightened competition due in part to the expiration of patents they held, and in response have adopted different business models. The executive charged with overseeing the merger must decide whether to choose one of the models for the combined entity, or let them continue functioning as they have been.</t>
  </si>
  <si>
    <t>Case Study: Challenge the Middlemen?</t>
  </si>
  <si>
    <t>Dev, Chekitan S; O'Connor, Peter</t>
  </si>
  <si>
    <t>HOTEL chains; TRAVEL agents; NEW business enterprises; INVESTMENTS; INTERNET pop-up advertising; BUSINESS partnerships; INTERMEDIARIES (Information professionals); HOTEL risk management; Miscellaneous Financial Investment Activities; Investment Advice; Travel Agencies; Hotels (except Casino Hotels) and Motels; COMPUTER network resources</t>
  </si>
  <si>
    <t>A case study is presented for a hotel chain looking to possibly invest in a start-up online travel agency (OTA) which uses pop up windows when computer users close out a hotel website without booking a room. It examines benefits and detriments to investing in the OTA and possible alternative approaches the hotel chain could use to minimize its risk. It provides opposing views on the hotel chain partnering with the OTA and whether the company needs an intermediary company in attracting customers.</t>
  </si>
  <si>
    <t>CASE STUDY: Did We Expand Too Quickly?</t>
  </si>
  <si>
    <t>Greathead, Simon; GEISLER, ANTHONY; SPIGNER, DAVID</t>
  </si>
  <si>
    <t>BUSINESS expansion; ENTRY mode strategies (Foreign markets); SINGAPORE; GREAT Britain; CLIMBING gyms</t>
  </si>
  <si>
    <t>The article presents a fictionalized case study on the problem of business expansion. IT mentions a chain of climbing gyms that started in the U.S., the expansion into Singapore which is going very well and Great Britain which is not, and presents several possible solutions to the problem of business in Great Britain.</t>
  </si>
  <si>
    <t>CASE STUDY: Give Your Colleague the Rating He Deserves—or the One He Wants?</t>
  </si>
  <si>
    <t>Mayo, Anthony J.; Margolis, Joshua D.; Gallo, Amy</t>
  </si>
  <si>
    <t>TEAMS in the workplace; DEADLINES; PROFESSIONAL peer review; NEW product development; DECISION making in business; Marketing Consulting Services</t>
  </si>
  <si>
    <t>The article presents a case study on business friendship and its possible effect on employee ratings. It mentions a hypothetical case where one member of a team didn't meet his deadlines on the development of a new product, the use of a peer-to-peer employee rating system, and how the other team members should approach assigning a rating.</t>
  </si>
  <si>
    <t>Case Study: How Do You Compete with a Goliath?</t>
  </si>
  <si>
    <t>Avery, Jill</t>
  </si>
  <si>
    <t>BRANDING (Marketing); FOCUS groups; SOCIAL responsibility of business; Cut and Sew Apparel Contractors; Other Clothing Stores; Clothing and clothing accessories merchant wholesalers; Family Clothing Stores; All other clothing stores; CLOTHING industry marketing; AUTHENTICITY (Philosophy)</t>
  </si>
  <si>
    <t>A case study is presented that discusses a clothing manufacturing firm that was deciding on its brand identity. Topics include the role of a social mission in the marketing of the firm's products, the notion of authenticity in the identity of the clothing made, and the affordability of clothing products. The role of a focus group in dealing with the marketing of clothing is addressed. INSET: Case Study Teaching Notes..</t>
  </si>
  <si>
    <t>Case Study: How Much Should a New CEO Shake Things Up?</t>
  </si>
  <si>
    <t>HEALY, PAUL</t>
  </si>
  <si>
    <t>BANKING industry; CHIEF executive officers; DECISION making in business; BANKING industry customer services; AUTOMATIC banking equipment; Personal and commercial banking industry; Other Depository Credit Intermediation; Savings Institutions; Commercial Banking; TECHNOLOGICAL innovations in the banking industry</t>
  </si>
  <si>
    <t>A fictionalized case study explores the impact of restructuring by chief executive officer Sena Aslan on her banking company FDM Turkey. Aslan has initiated a pilot project to introduce banking kiosks into supermarkets and electronics retailers in an effort to make access to the company's banking services easier for consumers and to improve technologies available for customers. The timeline for the project involves certain departments working nearly 24 hours a day to meet the initial deadlines set. The question posed to experts is whether she should reconsider her timeline for initiating the pilot program. INSET: CASE STUDY TEACHING NOTES.</t>
  </si>
  <si>
    <t>Case Study: How Would You Save This Farm?</t>
  </si>
  <si>
    <t>Reinhardt, Forest L.</t>
  </si>
  <si>
    <t>FARM management; FARMS; ECONOMICS; CALIFORNIA; Support activities for crop production; Farm Management Services; DROUGHTS; HISTORY; ECOLOGY; WALKER, Pete</t>
  </si>
  <si>
    <t>A case study is presented that examines operations on Walker Farm in California. Particular focus is given to operations on the farm and the farm's management. Additional topics discussed include the CEO of the farm, Pete Walker, how the farm and its crops, including almonds and tomatoes, have been impacted by drought in California, board meetings at the farm and the allocation of resources. INSET: Question: What should Pete do with his 6,000 acres?.</t>
  </si>
  <si>
    <t>Case Study: Is a Start-Up’s Strength Becoming Its Weakness?</t>
  </si>
  <si>
    <t>Nanda, Ramana; Kind, Liz; Laws, Kevin; Lum, Jennifer</t>
  </si>
  <si>
    <t>ONLINE business networks (Social networks); FINANCING of new business enterprises; CAPITALISTS &amp; financiers; MONETIZATION; USER charges</t>
  </si>
  <si>
    <t>The article presents a case study of a business networking website which matches angel investors with start-up companies, whose founders are deciding whether or not the firm should start charging for its services. Details on proposals to monetize the site's talent recruiting portal, charge fees to its broker dealer, or offer a product that aggregates investors' funding are presented. Topics discussed include business models and seed capital. INSET: Comments from the HBR.org community..</t>
  </si>
  <si>
    <t>CASE STUDY: Pull the Plug on a Project with an Uncertain Future?</t>
  </si>
  <si>
    <t>Evans, Cody; Mahowald, Chris</t>
  </si>
  <si>
    <t>REAL estate development; REAL estate developers; JOINT ventures; INTERNATIONAL business enterprises; OFFICE buildings; COVID-19 pandemic; MOSCOW (Russia); Commercial and Institutional Building Construction; DESIGN &amp; construction</t>
  </si>
  <si>
    <t>A case study explores a joint business venture building the 700,000-square-foot commercial office building Eastern Square in Moscow, Russia which was impacted by the covid-19 pandemic and the country's stay-at-home orders. It considers the possibility of selling the site to liquidate funds tied up, the pros and cons of continuing with construction with revised labor rules and low interest rates, and the interrelationship between the London, England-based Insurance company investor, the New York–based property development firm, and the local business partner who helped the project navigate the Russian bureaucracy &amp; supplied the real estate.</t>
  </si>
  <si>
    <t>CASE STUDY: Pursue Your Dream or Move On?</t>
  </si>
  <si>
    <t>Reinert, Sophus A.; Leke, Acha; Mehta, Mira</t>
  </si>
  <si>
    <t>NEW business enterprises; BUSINESS failures; CORPORATE founders; EXECUTIVES -- Psychology; NIGERIA -- Economic conditions; TOMATO paste; AGRICULTURE</t>
  </si>
  <si>
    <t>A case study is provided which discusses whether to continue with a start-up tomato paste business in Nigeria or to allow it to fail, including in regard to the infrastructure of Nigeria and the ease of doing business in the country. Topics, including the economic conditions of Nigeria, agriculture in Nigeria, the psychology of the company founders and executives and entrepreneurship, are discussed.</t>
  </si>
  <si>
    <t>Case Study: Should a Direct-to-Consumer Company Start Selling on Amazon?</t>
  </si>
  <si>
    <t>TEIXEIRA, THALES</t>
  </si>
  <si>
    <t>SALES; AMAZON.COM Inc.; ELECTRIC bicycles</t>
  </si>
  <si>
    <t>A case study is presented examining the benefits of electric bicycle manufacturer PedalSpark selling products direct-to-consumers compared to selling through the online retailer Amazon.</t>
  </si>
  <si>
    <t>Case Study: Should You Adjust Your Business Model for a Major Customer?</t>
  </si>
  <si>
    <t>Weiss, Mitchell</t>
  </si>
  <si>
    <t>BUSINESS models; ORGANIZATIONAL change; DECISION making; ECONOMICS; MAINTENANCE; Other Lighting Equipment Manufacturing; STREET lighting; SUBSCRIPTION services</t>
  </si>
  <si>
    <t>The article presents a hypothetical case study on Lumiscape, a fictionalized manufacturer of smart technology streetlights, and its decision to alter its sales model to a subscription model. It looks at how Lumiscape offered to rent the streetlights to municipalities for a fee that included installation, maintenance, and monitoring software. The study goes on to discuss the economic aspects of the decision. INSET: Case Study Teaching Notes..</t>
  </si>
  <si>
    <t>Case Study: Should You Rehire Someone Who Left for a Competitor?</t>
  </si>
  <si>
    <t>Bhatnagar, Jyotsna; Gupta, Nakul</t>
  </si>
  <si>
    <t>COWORKER relationships; WORK environment; JOB satisfaction; SOCIOLOGY of work; REINSTATEMENT of employees</t>
  </si>
  <si>
    <t>The article presents a case study concerning an employee who left a company and then asked to be rehired. Topics discussed include the impact on the business of the rehiring of this employee, how employees who took new roles in the company may be affected by the rehiring, and the opinions of two business leaders on this case study. INSET: Case Study Teaching Notes..</t>
  </si>
  <si>
    <t>Case Study: Stretch the Mission?</t>
  </si>
  <si>
    <t>Sahlman, William A.; Nanda, Ramana</t>
  </si>
  <si>
    <t>NONPROFIT organizations; ENTREPRENEURSHIP; EMERGING markets; ORGANIZATIONAL growth; STRATEGIC planning; MIAMI (Fla.); Other Social Advocacy Organizations; DEVELOPING countries; FLORIDA -- Economic conditions</t>
  </si>
  <si>
    <t>A case study is presented concerning a nonprofit organization which helps entrepreneurs in emerging-markets countries in regions including Latin America and Asia, focusing on the decision over whether to expand its services into the Miami, Florida, area, a question on which the two co-founders of the organization disagree. It presents perspectives on the case from nonprofit executive Linda Rottenberg and entrepreneur Gururaj "Desh" Deshpande.</t>
  </si>
  <si>
    <t>CASE STUDY: WAS THAT HARASSMENT?</t>
  </si>
  <si>
    <t>Bearden, J. Neil</t>
  </si>
  <si>
    <t>WORK environment; HARASSMENT; DISCRIMINATION; PERSONNEL management; SOCIOLOGY of work; Administration of Human Resource Programs (except Education, Public Health, and Veterans' Affairs Programs); Human Resources Consulting Services</t>
  </si>
  <si>
    <t>A case study is presented that explores harassment and discrimination in the workplace. Topics discussed include how ambiguous criteria can lead to bias in promotions, hiring and development, judging what makes a comment inappropriate and different promotion rates between men and women. Corresponding comic strips are also offered. INSET: Case Study Classroom Notes.</t>
  </si>
  <si>
    <t>CASE STUDY: When One Division Makes All the Money but the Other Gets All the Attention.</t>
  </si>
  <si>
    <t>Hamermesh, Richard G.; SANKARAN, VIJAY; CLARK, CARINE</t>
  </si>
  <si>
    <t>ORGANIZATIONAL structure; CORPORATE profits; INNOVATIONS in business; VENTURE capital; ELECTRONIC industries; CHIEF executive officers; Semiconductor and other electronic component manufacturing; Other Electronic Component Manufacturing; Appliance, television and other electronics stores; INTERPERSONAL conflict; EMPLOYEE psychology</t>
  </si>
  <si>
    <t>A case study is provided which discusses a conflict between divisions within the structure of a fictitious electronics company, including the division executive of a profitable division's conflict with the chief executive officer (CEO) over finance a company division focused on innovations. The CEO's decision to use venture capital to finance start-up companies is discussed.</t>
  </si>
  <si>
    <t>Case Study: When Two Leaders on the Senior Team Hate Each Other.</t>
  </si>
  <si>
    <t>GROYSBERG, BORIS; BADEN, KATHERINE CONNOLLY</t>
  </si>
  <si>
    <t>CONFLICT management; CHIEF executive officers; CHIEF financial officers; SALES executives; PROFESSIONAL relationships; TEAMS in the workplace; INTERPERSONAL conflict; TRUST -- Social aspects</t>
  </si>
  <si>
    <t>A case study is presented on the chief executive officer's (CEO's) role in managing interpersonal conflict between the chief financial officer (CFO) and the sales executive of a company. An overview of trust between company team members, including its impact on other employees, is provided.</t>
  </si>
  <si>
    <t>Case Study: Which Customers Should This Restaurant Listen To?</t>
  </si>
  <si>
    <t>Puri, Sandeep; Khanzode, Kirti; Beard, Alison</t>
  </si>
  <si>
    <t>CHAIN restaurants; BUSINESS expansion; Full-Service Restaurants; RESTAURANT menus; INDIAN cooking (South Asian); SOUTH Asian diaspora</t>
  </si>
  <si>
    <t>A case study is presented of a fictionalized restaurant chain in the United Arab Emirates which specializes in Indian egg dishes, focused on the decision over how to expand the business and remain competitive, specifically whether to expand the menu to include non-egg-based dishes. Views on the situation are presented from two experts, Rajiv Meherish of restaurant group Raju Omlet and Anthony Ackil of restaurant chain b.good. INSET: Case Study Teaching Notes..</t>
  </si>
  <si>
    <t>CASE STUDY: Your Star Salesperson Lied. Should He Get a Second Chance?</t>
  </si>
  <si>
    <t>Puri, Sandeep; HUGHELL, FAIZA; KURESHI, MOHAMMED ISAQUDDIN</t>
  </si>
  <si>
    <t>EMPLOYEE misconduct; CORPORATE governance; DISMISSAL of employees; CHIEF executive officers; BUSINESS ethics; SALES personnel; SALES; FALSIFICATION of data</t>
  </si>
  <si>
    <t>A case study is provided which discusses a chief executive officer's (CEO's) managing of a sales personnel employee who conducted an ethical breach by falsifying sales data. The question of whether the CEO should fire the sales team member who falsified sales data, including in regard to the employee's job performance, is discussed.</t>
  </si>
  <si>
    <t>A Case Study of Crowdsourcing Gone Wrong.</t>
  </si>
  <si>
    <t>Fixson, Sebastian K.; Marion, Tucker J.</t>
  </si>
  <si>
    <t>Harvard Business Review Digital Articles</t>
  </si>
  <si>
    <t>BUSINESS failures; OPEN innovation; QUIRKY Inc.</t>
  </si>
  <si>
    <t>The article examines factors behind the bankruptcy of the crowdsourced startup Quirky in 2015 and the major lessons that can be learned to help companies maximize the benefits of open innovation.</t>
  </si>
  <si>
    <t>Healy, Paul M.</t>
  </si>
  <si>
    <t>CHANGE management; BANKING industry; CHIEF executive officers; Commercial Banking; Personal and commercial banking industry; Savings Institutions; Other Depository Credit Intermediation</t>
  </si>
  <si>
    <t>A fictionalized case study about a bank in Turkey undergoing change management to adapt to a rapidly changing market is presented, to solicit commentary from experts and readers on whether the bank's chief executive officer (CEO) should slow the pace of change at the bank or not.</t>
  </si>
  <si>
    <t>Reinhardt, Forest L.; Beard, Alison</t>
  </si>
  <si>
    <t>Water Supply and Irrigation Systems; Water and Sewer Line and Related Structures Construction; WATER distribution; ORGANIC farming</t>
  </si>
  <si>
    <t>The article presents the fictionalized case study of Walker Farms in California and mentions the problem of zero surface-water allocation, details of a family board meeting and options considered such as fallowing the land, planting organic crops and leasing land to a solar panel company.</t>
  </si>
  <si>
    <t>Case Study: Is Holacracy for Us?</t>
  </si>
  <si>
    <t>Roelofsen, Erik; Tao Yue</t>
  </si>
  <si>
    <t>SELF-directed work teams; EMPLOYEE empowerment; JOB involvement</t>
  </si>
  <si>
    <t>The article presents a fictionalized case study on whether or not global construction company Contect should transition to holacracy or self-managed teams in order to boost employee engagement and performance.</t>
  </si>
  <si>
    <t>Better Service, Faster: A Design Thinking Case Study.</t>
  </si>
  <si>
    <t>Sutton, Robert I.; Hoyt, David</t>
  </si>
  <si>
    <t>DESIGN thinking; HUMAN services; DEVELOPMENTALLY disabled; STANFORD University. Hasso Plattner Institute of Design</t>
  </si>
  <si>
    <t>The article describes the case of the application of design thinking to improve the services and financial support being offered by the Golden Gate Regional Center (GGRC) to people with developmental disabilities in the San Francisco Bay Area in California with the help of the Hasso Plattner Institute of Design at Stanford University.</t>
  </si>
  <si>
    <t>Case Study: Can an Airline Cut "Turn Times" Without Adding Staff?</t>
  </si>
  <si>
    <t>Bernstein, Ethan; Buell, Ryan</t>
  </si>
  <si>
    <t>PERSONNEL management; AIRLINE industry; Scheduled air transportation; Scheduled Passenger Air Transportation; Human Resources Consulting Services; Administration of Human Resource Programs (except Education, Public Health, and Veterans' Affairs Programs)</t>
  </si>
  <si>
    <t>The article discusses a fictionalized case study of how Rising Sun Airlines' subsidiary RSA Ground will be able to reduce turn times without adding workers.</t>
  </si>
  <si>
    <t>MARKETING; Family Clothing Stores; Cut and Sew Apparel Contractors; Clothing and clothing accessories merchant wholesalers; Other Clothing Stores; All other clothing stores; Marketing Consulting Services; All other cut and sew clothing manufacturing; PONCHOS; CLOTHING industry marketing; CASE studies</t>
  </si>
  <si>
    <t>The article features a fictionalized case study wherein the Tela company by Alejandra Chirinos held a focus group discussion on marketing its fashion ponchos to compete on an international stage against the U.S.-based poncho maker Saira.</t>
  </si>
  <si>
    <t>BUSINESS models; Other Lighting Equipment Manufacturing; STREET lighting</t>
  </si>
  <si>
    <t>A fictionalized case study about the dilemma facing Lumiscape, a provider of smart, connected streetlights that has decided to shift from a sales model to a subscription model wherein it will maintain the lights for U.S. cities, after it received a sales order of 5,000 streetlights from Houston, Texas, is presented.</t>
  </si>
  <si>
    <t>HOSPITALITY industry; RESTAURANT menus; RAJU Omlet: Expanding in the United Arab Emirates (Book)</t>
  </si>
  <si>
    <t>The article features a fictionalized case study about a popular United Arab Emirates restaurant chain Yolk-ay that specialized in traditional Indian egg preparations and is considering expanding its menu offerings, based on the book "Raju Omlet: Expanding in the United Arab Emirates."</t>
  </si>
  <si>
    <t>Huawei: A Case Study of When Profit Sharing Works.</t>
  </si>
  <si>
    <t>De Cremer, David; Tian Tao</t>
  </si>
  <si>
    <t>PROFIT-sharing; TELECOMMUNICATION; CHINA; HUAWEI Technologies Co. Ltd.; Communication Equipment Repair and Maintenance; Other telecommunications; Telecommunications Resellers; All Other Telecommunications</t>
  </si>
  <si>
    <t>The article describes a case study on the effective implementation of profit sharing based on the experience of Chinese telecommunication equipment company Huawei.</t>
  </si>
  <si>
    <t>The application of SVR model in the improvement of QbD: a case study of the extraction of podophyllotoxin.</t>
  </si>
  <si>
    <t>Zhai, Chun-Hui; Xuan, Jian-Bang; Fan, Hai-Liu; Zhao, Teng-Fei; Jiang, Jian-Lan</t>
  </si>
  <si>
    <t>Drug Development &amp; Industrial Pharmacy</t>
  </si>
  <si>
    <t>10.1080/03639045.2018.1467924</t>
  </si>
  <si>
    <t>MATHEMATICAL models; PODOPHYLLOTOXIN; EXTRACTION techniques; HIGH performance liquid chromatography; LICORICE (Plant)</t>
  </si>
  <si>
    <t>design space; extraction process; podophyllotoxin; Quality by Design; support vector regression</t>
  </si>
  <si>
    <t>In order to make a further optimization of process design via increasing the stability of design space, we brought in the model of Support Vector Regression (SVR). In this work, the extraction of podophyllotoxin was researched as a case study based on Quality by Design (QbD). We compared the fitting effect of SVR and the most used quadratic polynomial model (QPM) in QbD, and an analysis was made between the two design spaces obtained by SVR and QPM. As a result, the SVR stayed ahead of QPM in prediction accuracy, the stability of model and the generalization ability. The introduction of SVR into QbD made the extraction process of podophyllotoxin well designed and easier to control. The better fitting effect of SVR improved the application effect of QbD and the universal applicability of SVR, especially for non-linear, complicated and weak-regularity problems, widened the application field of QbD. [ABSTRACT FROM AUTHOR] Copyright of Drug Development &amp; Industrial Pharmacy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</si>
  <si>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clinic-level perspective on mHealth implementation: a South African case study.</t>
  </si>
  <si>
    <t>Wolff-Piggott, Brendon; Coleman, Jesse; Rivett, Ulrike</t>
  </si>
  <si>
    <t>Information Technology for Development</t>
  </si>
  <si>
    <t>10.1080/02681102.2016.1233858</t>
  </si>
  <si>
    <t>CLINICS; EMPIRICAL research; Community health centres; All Other Outpatient Care Centers; All other out-patient care centres; Offices of physicians; MOBILE health; ACTIVITY theory (Sociology); MATERNAL health</t>
  </si>
  <si>
    <t>Activity Theory; empirical study; exploratory study; maternal health; mHealth; South Africa</t>
  </si>
  <si>
    <t>This exploratory investigation presents a case study of the deployment of an mHealth service in established public clinics, and assesses the findings using Activity Theory. We contribute to the limited empirical research on mHealth implementation in established public facilities, and build on work on the use of Activity Theory to frame investigations of ICT4D interventions. The study investigates the perspective of clinic staff responsible for registering women for a free maternal health messaging service. Open-ended interviews and observation sessions were used to reveal staff experiences of the implementation, and their work practices. Activity Theory analysis was adopted to help interpret the data, and identify likely dynamics leading to these specific practices. Some themes that emerged were the hierarchical nature of the medical profession and implications for task shifting, the influence of technical design choices on use patterns and issues arising from the developing-country context. [ABSTRACT FROM AUTHOR] Copyright of Information Technology for Development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</si>
  <si>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HOSPITAL administration; INDUSTRIAL engineers; QUALITY of service; Specialty (except Psychiatric and Substance Abuse) Hospitals; Paediatric hospitals; General Medical and Surgical Hospitals; General (except paediatric) hospitals; CHILDREN'S hospitals; HOSPITAL emergency services; PATIENT satisfaction</t>
  </si>
  <si>
    <t>The article presents a case study of working relationship between the industrial engineer (IE) department at the University of Pittsburgh and the UPMC Children's Hospital of Pittsburgh to better reduce wait times of patients. Topics discussed include the use of an indicator for patients in the emergency department (ED), the effort to improve the quality of service for patients, and the benefits of the model for both hospital's staff and the team of IE.</t>
  </si>
  <si>
    <t>Quality by design approach for development of suspension nasal spray products: a case study on budesonide nasal suspension.</t>
  </si>
  <si>
    <t>Chudiwal, Swapnil Sharadkumar; Dehghan, Mohamed Hassan G.</t>
  </si>
  <si>
    <t>10.3109/03639045.2016.1160108</t>
  </si>
  <si>
    <t>Research and development in the physical, engineering and life sciences; Research and Development in the Physical, Engineering, and Life Sciences (except Biotechnology); DRUG development; DRUG design; BUDESONIDE; INTRANASAL medication; SUSPENSIONS (Chemistry); FAILURE mode &amp; effects analysis; THERAPEUTICS</t>
  </si>
  <si>
    <t>design space; FMEA; nasal spray; quality by design; risk assessment</t>
  </si>
  <si>
    <t>The objective of this study was to provide quality by design (QbD) approach for development of suspension type nasal spray products. Quality target product profile (QTPP) of test product budesonide nasal suspension (B-NS) was defined and critical quality attributes (CQAs) were identified. Critical formulation, process and delivery device variables were recognized. Risk assessment was performed by using failure mode and effect analysis (FMEA) methodology. Selected variables were further assessed using a Plackett Burman screening study. A response surface design consisting of the critical factors was used to study the interactions between the study variables. Formulation variable X2: median particle size of budesonide (D50) (µ) has strikingly influenced dissolution (%) (Y1), while D50droplet size distribution (µm) (Y2) was significantly impacted by formulation variable X1: Avicel RC 591 (%) and process variable X4: homogenization speed (rpm). A design space plot within which the CQAs remained unchanged was established at lab scale. A comprehensive approach for development of B-NS product based on the QbD methodology has been demonstrated. The accuracy and robustness of the model were confirmed by comparability of the predicted value generated by model with the observed value. [ABSTRACT FROM AUTHOR] Copyright of Drug Development &amp; Industrial Pharmacy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</si>
  <si>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Impacts of Urban Water Conservation Strategies on Energy, Greenhouse Gas Emissions, and Health: Southern California as a Case Study.</t>
  </si>
  <si>
    <t>Sokolow, Sharona; Godwin, Hilary; Cole, Brian L.</t>
  </si>
  <si>
    <t>American Journal of Public Health</t>
  </si>
  <si>
    <t>10.2105/AJPH.2016.303053</t>
  </si>
  <si>
    <t>American Public Health Association</t>
  </si>
  <si>
    <t>WATER supply; CONSERVATION of natural resources; ENERGY conservation; METROPOLITAN areas; NATURAL disasters; WASTE recycling; RESEARCH funding; GOVERNMENT regulation; CALIFORNIA; Administration of Conservation Programs; Health and Welfare Funds; Materials Recovery Facilities; Other Waste Collection; Water Supply and Irrigation Systems; WATER supply laws; AGRICULTURE; CONCEPTUAL structures; GREENHOUSE effect; HEALTH outcome assessment; PERCEPTION; PUBLIC health; EVALUATION</t>
  </si>
  <si>
    <t>Objectives. To determine how urban water conservation strategies in California cities can affect water and energy conservation efforts, reduce greenhouse gas emissions, and benefit public health. Methods. We expanded upon our 2014 health impact assessment of California's urban water conservation strategies by comparing the status quo to 2 options with the greatest potential impact on the interrelated issues of water and energy in California: (1) banning landscape irrigation and (2) expanding alternative water sources (e.g., desalination, recycled water). Results. Among the water conservation strategies evaluated, expanded use of recycled water stood out as the water conservation strategy with potential to reduce water use, energy use, and greenhouse gas emissions, with relatively small negative impacts for the public's health. Conclusions. Although the suitability of recycled water for urban uses depends on local climate, geography, current infrastructure, and finances, analyses similar to that presented here can help guide water policy decisions in cities across the globe facing challenges of supplying clean, sustainable water to urban populations. [ABSTRACT FROM AUTHOR] Copyright of American Journal of Public Health is the property of American Public Health Association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</si>
  <si>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Narrow Networks on the Health Insurance Exchanges: What Do They Look Like and How Do They Affect Pricing? A Case Study of Texas†.</t>
  </si>
  <si>
    <t>Dafny, Leemore; Hendel, Igal; Wilson, Nathan</t>
  </si>
  <si>
    <t>American Economic Review</t>
  </si>
  <si>
    <t>10.1257/aer.p20151081</t>
  </si>
  <si>
    <t>American Economic Association</t>
  </si>
  <si>
    <t>HEALTH insurance exchanges; HOSPITALS; MATHEMATICAL models; TEXAS; General Medical and Surgical Hospitals; General (except paediatric) hospitals; TEXAS -- Politics &amp; government; PATIENT Protection &amp; Affordable Care Act; MEDICAL care costs; LOGITS; TWENTY-first century</t>
  </si>
  <si>
    <t>The Affordable Care Act has engendered significant changes in the design of health insurance products. We examine the 'narrowness' of hospital networks affiliated with plans offered in the first year of the marketplaces. Using data from Texas, we find limited evidence of a tight link between pricing and a simple measure of network breadth, or a more complex measure of network value derived from a logit model of hospital choice. The state's largest insurer priced its narrow networks at a fairly constant discount relative to its broad networks, notwithstanding significant variation in its broad-narrow gap across geographic markets in Texas. [ABSTRACT FROM AUTHOR] Copyright of American Economic Review is the property of American Economic Association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</si>
  <si>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Safety Net Care and Midlevel Dental Practitioners: A Case Study of the Portion of Care That Might Be Performed Under Various Setting and Scope-of-Practice Assumptions.</t>
  </si>
  <si>
    <t>Phillips, Elizabeth; Gwozdek, Anne E.; Shaefer, H. Luke</t>
  </si>
  <si>
    <t>10.2105/AJPH.2015.302715</t>
  </si>
  <si>
    <t>DESCRIPTIVE statistics; SAFETY-net health care providers; ODDS ratio; Dental Laboratories; Offices of Dentists; Dental Equipment and Supplies Manufacturing; CONFIDENCE intervals; DENTAL care; DATA analysis software</t>
  </si>
  <si>
    <t>Objectives. We sought to determine the proportion of dental care provided at safety net-type clinics that might be performed by midlevel practitioners. Methods. Data were obtained on 157 328 procedures performed in 2012 at the clinics associated with a Midwestern dental school. Based on procedure codes, we determined the overall proportion, as well as the proportion of visits and patients' care, that could have been performed by 3 types of practitioners. Results. Overall, 48% to 66% of all procedures could have been performed by a midlevel dental practitioner. Nearly half of all visits, and roughly a third of all patients, could have been entirely cared for by a practitioner trained in prophylaxis and with evaluation capabilities. Such practitioners could handle roughly 80% of the visits at the community-based clinic and more than half of the visits at the hospital-based clinic. Conclusions. A midlevel practitioner with training in prophylaxis has the potential to alleviate much of the burden on the dental safety net because much of the need among vulnerable populations falls well within their scope of practice. [ABSTRACT FROM AUTHOR] Copyright of American Journal of Public Health is the property of American Public Health Association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</si>
  <si>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VALUE stream mapping; SURGERY; CASE studies; HEALTH systems agencies; OPPORTUNITY; CROFTON, Ashley</t>
  </si>
  <si>
    <t>The article focuses on a case study concerning closing the gap between revenue and costs as well as reducing wait times in surgical services, performed by Ashley Crofton, a health systems engineering analyst with the Mayo Clinic in Florida. It mentions that Crofton said many of her colleagues suggested that it would be difficult to create a value stream map (VSM) featuring both current state and future states. It also mentions that VSM that was developed revealed opportunities for saving time.</t>
  </si>
  <si>
    <t>CLINICS; INDUSTRIAL engineers; CUSTOMER services; Community health centres; All Other Outpatient Care Centers; All other out-patient care centres; Offices of physicians; MEDICAL appointments; MOORE, Judy; WEBER, Randal</t>
  </si>
  <si>
    <t>The article discusses a case study on how different teams schedule and operate at physicians' clinics. Topics discussed include a diagram showing patient wait time to see physician, views of health clinic Head &amp; Neck Center's clinical administrator Judy Moore on center's collaboration with industrial engineers to expedite patient experience and views of center's head &amp; neck department chair Dr. Randal Weber.</t>
  </si>
  <si>
    <t>HOSPITAL administration; HOSPITAL personnel management; HOSPITALS; CAPITAL Health (Company); General Medical and Surgical Hospitals; General (except paediatric) hospitals; UNITED States; BAXAVANEOS, Linda</t>
  </si>
  <si>
    <t>The article discusses the work done by Linda Baxavaneos of Department of Management Engineering for Capital Health in transforming the schedule and practices at the Capital Health in Trenton, New Jersey to deal with the increased flow of patients needing prenatal services.The changes were made to the workflow and data entry and redefining the role and in overcoming the spatial issues.</t>
  </si>
  <si>
    <t>Case Study: Health Care System Builds Leading Patient Access Capability.</t>
  </si>
  <si>
    <t>Receivables Report for America's Health Care Financial Managers</t>
  </si>
  <si>
    <t>MEDICAL care; PHYSICIANS; MEDICAL centers; HEALTH facilities; All Other Outpatient Care Centers; HMO Medical Centers; Offices of Physicians (except Mental Health Specialists); Offices of physicians; HOSPITAL medical staff</t>
  </si>
  <si>
    <t>The article presents a case study regarding patient access capability in health care system. It mentions the working of staff, physicians, and patients regarding the patient access process and providing end-to-end patient access into healthcare system. It also mentions the working of Beebe Healthcare in Lewes, Delaware for the same.</t>
  </si>
  <si>
    <t>Weighted Multilevel Models: A Case Study.</t>
  </si>
  <si>
    <t>West, Brady T.; Beer, Linda; Gremel, Garrett W.; Weiser, John; Johnson, Christopher H.; Garg, Shikha; Skarbinski, Jacek</t>
  </si>
  <si>
    <t>10.2105/AJPH.2015.302842</t>
  </si>
  <si>
    <t>STATISTICAL reliability; CLUSTER analysis (Statistics); DATA analysis; UNITED States; Health and Welfare Funds; Research and development in the physical, engineering and life sciences; MULTILEVEL models; PUBLIC health research; STATISTICAL software; HEALTH &amp; Nutrition Examination Survey; HIV infections; THERAPEUTICS; MEDICAL care surveys; U.S. states; EXPERIMENTAL design; PUBLIC health; SECONDARY analysis; STATISTICAL models; INFERENTIAL statistics</t>
  </si>
  <si>
    <t>The article presents a case study on the use of weighted multilevel models in public health research in America as of 2015, and it mentions advances in the development of statistical software programs, as well as information about the U.S. National health and Nutrition Examination Survey and variability among randomly sampled clusters of units. Public-use survey data sets and analysis are examined, along with probability sampling and the 2013 Medical Monitoring Project HIV Provider Survey.</t>
  </si>
  <si>
    <t>Analysis of burnout syndrome, musculoskeletal complaints, and job content in middle and senior managers: Case study of manufacturing industries in Ciudad Juárez, Mexico.</t>
  </si>
  <si>
    <t>Valadez-Torres, Sonia G.; Maldonado-Macías, Aide A.; Garcia-Alcaraz, Jorge L.; Camacho-Alamilla, María del Rocío; Avelar-Sosa, Liliana; Balderrama-Armendariz, Cesar O.</t>
  </si>
  <si>
    <t>10.3233/WOR-172642</t>
  </si>
  <si>
    <t>QUESTIONNAIRES; MANUFACTURING industries; SOCIAL support; MEXICO; Other Individual and Family Services; PSYCHOLOGICAL burnout prevention; MUSCULOSKELETAL system diseases; SURVEYS; STRUCTURAL equation modeling; PREVENTION</t>
  </si>
  <si>
    <t>effects of work stress; emotional exhaustion; Prevention; social support; structural equation modeling</t>
  </si>
  <si>
    <t>BACKGROUND: In developing countries such as Mexico, the effects of burnout syndrome (BS) are observed in manufacturing industries. However, the relationships among BS, Job Content (JC), and Musculoskeletal Complaints (MC) are scarcely studied within the manufacturing sector, even though senior and middle managers are exposed to highly demanding and mentally exhausting situations. OBJECTIVES: The objective of this paper is to determine the relationships among the three BS dimensions, MC, and JC among middle and senior managers of the manufacturing industry in Ciudad Ju´arez, Mexico. METHODS:The Maslach Burnout Inventory-General Survey (MBI-GS), the Job Content Questionnaire (JCQ), and the Body Map assessment were administered as data collection instruments. The sample included 361 participants from six industries located in Ciudad Ju´arez, Mexico. Also, we proposed structural equations models (SEM) to establish the relationships among variables. RESULTS: The questionnaires and the model showed acceptable reliability and quality indices. Emotional exhaustion was the most relevant latent variable, having significant effects on MC and on professional efficacy, and significantly contributing to increasing levels of cynicism. On the other hand, the variable social support showed a negative direct impact on Job Demands and Emotional Exhaustion. CONCLUSIONS: Actions to reduce emotional exhaustion at work include providing a positive and suitable work environment through social support. These strategies help prevent MC and improve professional efficacy, life quality at work, and productivity. [ABSTRACT FROM AUTHOR] Copyright of Work is the property of IOS Press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</si>
  <si>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Effects of exoskeleton use on movement kinematics during performance of common work tasks: A case study.</t>
  </si>
  <si>
    <t>Hondzinski, Jan M.; Ikuma, Laura; de Queiroz, Marcio; Wang, Chao</t>
  </si>
  <si>
    <t>10.3233/WOR-162827</t>
  </si>
  <si>
    <t>ERGONOMICS; TASK performance; PREVENTION of injury; EXERCISE; HEART beat; RANGE of motion of joints; KINEMATICS; LIFTING &amp; carrying (Human mechanics); MUSCULOSKELETAL system diseases; BODY movement; VISUAL analog scale; STAIR climbing; ROBOTIC exoskeletons; KNEELING</t>
  </si>
  <si>
    <t>Ergonomics; human performance augmentation; injury prevention; musculoskeletal disorders</t>
  </si>
  <si>
    <t>BACKGROUND: An exoskeleton may assist performance of basic work-related tasks. Its application should not alter user kinematics, which compromise user safety. OBJECTIVE: This case study was used to assess whether people wearing a lower-body K-SRDTM exoskeleton could complete common work tasks without altering kinematics that may increase injury risk. METHODS: Three males performed three tasks: kneeling and standing (kneel), lifting and lowering a weighted box floor-to-waist (lift), and stair-climbing with a weighted box (climb), all repeated with and without exoskeleton use (EXO, NONE). RESULTS: Kinematics with EXO often mimicked NONE. Hip and knee flexion with EXO often exceeded NONE without increasing heart rate for kneel. During lift with EXO, participants avoided greater lateral trunk flexion associated with injuries and used the preferred semi-squat technique. Participants produced more foot clearance with EXO than NONE during climb. Other outcomes of heart rate, perceived exertion, fatigue, and usability were mixed. CONCLUSIONS: EXO augmentation does not need to alter movement kinematics during performances of kneel, lift, and climb tasks. EXO kinematic alterations did not appear to compromise user safety in terms of lateral trunk bending. It may encourage good technique, such as greater foot clearance to avoid tripping, for some tasks, and changes in lifting strategies to avoid extreme flexion and protect passive tissues. [ABSTRACT FROM AUTHOR] Copyright of Work is the property of IOS Press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</si>
  <si>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Mind-body interventions utilized by an occupational therapist in a medical intensive care unit: An exploratory case study.</t>
  </si>
  <si>
    <t>Provancha-Romeo, Alexa F.; Hoffman, Amanda L.; Malcolm, Matt P.; Coatsworth, J. Douglas; Laxton, Lyndsay R.; Freeman, Katherine M.; Schmid, Arlene A.; Rice, Valerie J.</t>
  </si>
  <si>
    <t>10.3233/WOR-192920</t>
  </si>
  <si>
    <t>RESEARCH; COLORADO; SEPTIC shock treatment; ABDOMINAL pain; INTENSIVE care units; CASE studies; MIND &amp; body therapies; SEPTIC shock; TREATMENT effectiveness</t>
  </si>
  <si>
    <t>complementary and integrative health; holistic; mind-body; occupational performance; Occupational therapy</t>
  </si>
  <si>
    <t>Patients in the medical intensive care unit (MICU) face life-threatening conditions leading to physical and psychological stress, and decreased occupational engagement. Mind-body interventions include techniques based on connecting the mind, body, brain, and behavior to positively influence health. The purpose of this study was to explore the use of mind-body interventions as a tool for use by occupational therapists (OT) to improve health and occupational performance. This was an exploratory case study completed with the patient, "Ann" in a MICU. Ann was a 57-year-old female who was admitted to the MICU for abdominal pain and later diagnosed with septic shock. Two mind-body sessions were completed with Ann and her responses were assessed via multiple variables, including: respiratory rate; blood pressure; heart rate; oxygen saturation; and anxiety. Ann stayed within normal ranges for all variables. This study demonstrates it was feasible to elicit mind-body interventions in this setting, with this patient. [ABSTRACT FROM AUTHOR] Copyright of Work is the property of IOS Press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</si>
  <si>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role of wasta in repatriates’ perceptions of a breach to the psychological contract: a Saudi Arabian case study.</t>
  </si>
  <si>
    <t>Aldossari, Maryam; Robertson, Maxine</t>
  </si>
  <si>
    <t>International Journal of Human Resource Management</t>
  </si>
  <si>
    <t>10.1080/09585192.2015.1088561</t>
  </si>
  <si>
    <t>PERSONNEL management; PSYCHOLOGICAL contracts (Employment); CORPORATE culture; Human Resources Consulting Services; Administration of Human Resource Programs (except Education, Public Health, and Veterans' Affairs Programs); WASITAH; REPATRIATION; SAUDI Arabia -- Social life &amp; customs</t>
  </si>
  <si>
    <t>international assignment; national culture; psychological contract; repatriation</t>
  </si>
  <si>
    <t>This study examines the influence of a national cultural dimension, specifically a strong orientation towards collectivism/reliance on network relationships, referred to as ‘wasta’, on the way in which psychological contracts form and change in a Saudi organisation. Specifically, it focuses upon how the psychological contract is perceived to have been breached by repatriates because of the role that wasta plays in shaping formal and informal HR practices pre- and post-assignment. The analysis demonstrates that prior to international assignment, wasta was taken for granted and only implicitly acknowledged as influencing selection criteria for assignments and individuals’ expectations and obligations associated with their psychological contract. Once repatriated, wasta was foregrounded and perceived as highly problematic in terms of career advancement. This shaped repatriates’ perceptions that their psychological contract had been breached, influencing their intentions to leave. These findings suggest that the psychological contract can be viewed as highly context-specific, as well as a person-centred phenomenon. We consider the implications of our research in terms of the influence of national cultural characteristics on individual’s perceptions of breaches to the psychological contract and highlight the possible implications generally for Saudi Arabia, which is aiming to be less reliant on foreign labour. [ABSTRACT FROM PUBLISHER] Copyright of International Journal of Human Resource Management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</si>
  <si>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 Transparency and Candor and a Growth Mindset.</t>
  </si>
  <si>
    <t>Kristjansson, Sophia; Tashjian, David</t>
  </si>
  <si>
    <t>People &amp; Strategy</t>
  </si>
  <si>
    <t>HR People &amp; Strategy</t>
  </si>
  <si>
    <t>TRANSPARENCY in organizations; LEADERSHIP; PERSONNEL management; EXECUTIVES; Administration of Human Resource Programs (except Education, Public Health, and Veterans' Affairs Programs); Human Resources Consulting Services; TASHJIAN, David</t>
  </si>
  <si>
    <t>The article presents a case study about how corporate leaders evolved or transformed from being perceived as a bully to having a reputation of establishing consensus from a foundation of transparency and candor in the organization. David Tashjian, vice president of sales and marketing for Comcast's Mountain West Region, is presented.</t>
  </si>
  <si>
    <t>FIRST, DO LESS HARM: A Health Care Cultural Operating System Case Study to Improve Safety.</t>
  </si>
  <si>
    <t>Ball, Debra A.; Kaminski, Brian; Webb, Kevin</t>
  </si>
  <si>
    <t>MEDICAL care; QUALITY of service; TEAMS in the workplace; TRANSPARENCY in organizations; HEALTH care industry; All Other Health and Personal Care Stores; PATIENT safety; GOAL (Psychology)</t>
  </si>
  <si>
    <t>The article presents a case study which examines the progress achieved by ProMedica Health System, a nonprofit integrated health care delivery system, in developing a high reliability culture. The key strategies mentioned in promoting the organization's culture of safety include leader encouragement for goals setting, the transparency of performance on quality of service, and the link between safety efforts and core values of the organization such as compassion, teamwork, and excellence.</t>
  </si>
  <si>
    <t>The role of the physical work environment for creative employees – a case study of digital artists.</t>
  </si>
  <si>
    <t>Hoff, Eva V.; Öberg, Natalie K.</t>
  </si>
  <si>
    <t>10.1080/09585192.2014.971842</t>
  </si>
  <si>
    <t>CREATIVE ability in business; WORK environment; SOCIAL support; GRAPHIC artists; Interior Design Services; Other Individual and Family Services; Graphic Design Services; OFFICE design &amp; construction; COMPUTER art; PSYCHOSOCIAL factors; INTERIOR decoration</t>
  </si>
  <si>
    <t>creative workers; creativity; human resource management; interior design; office design; physical work environment</t>
  </si>
  <si>
    <t>The purpose of the study was to explore the role of the physical environment for creative employees. The results are based on interviews with office-working digital artists. The physical work environment was considered to offer three types of support for creative work for the participants: functional, psychosocial and inspirational. Creative processes would find better breeding ground if functional support, such as adequate lighting and tools, and psychosocial support, such as spatial possibilities for both privacy and communication, were provided. Without inspirational support, such as brainstorming rooms, dynamic planning and imaginative interior design, the work outcome was believed to become less creative. The physical environmental support model can be used by companies with an interest to provide creativity supportive workplaces. [ABSTRACT FROM AUTHOR] Copyright of International Journal of Human Resource Management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</si>
  <si>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Think talent – think male? A comparative case study analysis of gender inclusion in talent management practices in the German media industry.</t>
  </si>
  <si>
    <t>Festing, Marion; Kornau, Angela; Schäfer, Lynn</t>
  </si>
  <si>
    <t>10.1080/09585192.2014.934895</t>
  </si>
  <si>
    <t>INTERGROUP relations; MASS media; PERSONNEL management; GERMANY; Administration of Human Resource Programs (except Education, Public Health, and Veterans' Affairs Programs); Human Resources Consulting Services; SOCIAL integration; GENDER differences (Sociology); SEX discrimination; GENDER inequality</t>
  </si>
  <si>
    <t>diversity; gender; Germany; inclusion; talent management</t>
  </si>
  <si>
    <t>This paper contributes to our knowledge on talent management (TM) by conceptually and empirically investigating the peculiarities of TM and gender inclusion in talent development in the German context, as well as by analyzing whether TM is an inclusive HRM practice with respect to gender. Thus, we add an interdisciplinary perspective to the study of TM by linking it to important findings of gender and HRM studies with a specific focus on inclusion. A conceptualization of inclusive TM is suggested, and as a result of a comprehensive literature review, we identify five TM elements (talent definition, underlying career orientation, the content of talent development programs, the TM approach, and the talent selection process) which – depending on their design and characteristics – have an impact on the degree of gender bias and the discriminatory risk of TM. Respective propositions are suggested, and based on a qualitative comparative case study analysis, this paper provides empirical evidence from the German media industry, which shows important differences between cases in the identified TM elements and indicators concerning the gender inclusion of TM practices. [ABSTRACT FROM AUTHOR] Copyright of International Journal of Human Resource Management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</si>
  <si>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 YOU IN REVIEW AT INTELICARE DIRECT.</t>
  </si>
  <si>
    <t>Bristol, Gabriel</t>
  </si>
  <si>
    <t>Training</t>
  </si>
  <si>
    <t>Lakewood Media Group LLC</t>
  </si>
  <si>
    <t>EMPLOYEE reviews; JOB performance; PERSONNEL management; RATING of executives; JOB evaluation; Administration of Human Resource Programs (except Education, Public Health, and Veterans' Affairs Programs); Human Resources Consulting Services</t>
  </si>
  <si>
    <t>The article presents a case study of the You In Review at Intelicare Direct, a self-performance assessment that requires employees to grade themselves by evaluating their overall performance while highlighting their successes, as well as their setbacks. It states that annual performance reviews applies to both employees and managers.</t>
  </si>
  <si>
    <t>How smart is smart? Theoretical and empirical considerations on implementing smart city objectives – a case study of Dutch railway station areas.</t>
  </si>
  <si>
    <t>de Wijs, Lisanne; Witte, Patrick; Geertman, Stan</t>
  </si>
  <si>
    <t>Innovation: The European Journal of Social Sciences</t>
  </si>
  <si>
    <t>10.1080/13511610.2016.1201758</t>
  </si>
  <si>
    <t>STAKEHOLDERS; URBAN planning; NETHERLANDS; Land Subdivision; Administration of Urban Planning and Community and Rural Development; Commercial and Institutional Building Construction; SMART cities; RAILROAD stations; Q technique</t>
  </si>
  <si>
    <t>Q-methodology; railway station areas; smart city; smart governance; stakeholders</t>
  </si>
  <si>
    <t>The current widespread attention on the concept of smart city in both policy and practice has stimulated academic discussion regarding the scope and applicability of this concept. An important question is whether cities and regions are truly advanced in implementing the concept in their policies and practices relative to its conceptual elaborations in academia. The aim of this paper is to analyse this congruence between theory and practice in the context of the ongoing transformations of railway station areas in European urban regions. Based on in-depth interviewing using aspects of Q-methodology, this paper investigates whether and how smart city concepts are implemented by stakeholders in three station redevelopment projects in the Netherlands. The results show that the current implementation of smart city concepts in practice is varied but modest and not (yet) very advanced. Knowledge exchange and innovations are currently hampered by a lack of acceptance and know-how among stakeholders, as well as by institutional and competitive constraints. For instance, stakeholders stress that data privacy regulations should be well organized before further implementation can occur. Transparency about how and what data are used may create more willingness among users to assist in developing and accepting new data technologies. However, the technologies are not yet completely developed, and concerns about the “loss” of personal privacy are holding back the widespread and advanced use of data supplied technologies. Although stakeholders seem to be aware of the opportunities the smart city concept offers, for now, the widespread implementation of innovative and advanced smart city concepts remains in the future. [ABSTRACT FROM AUTHOR] Copyright of Innovation: The European Journal of Social Sciences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</si>
  <si>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Humanities &amp; Social Science</t>
  </si>
  <si>
    <t>Jack (and Jill?) of All Trades - A Canadian Case Study of Equity in Apprenticeship Supports.</t>
  </si>
  <si>
    <t>Levasseur, Karine; Paterson, Stephanie</t>
  </si>
  <si>
    <t>10.1111/spol.12125</t>
  </si>
  <si>
    <t>APPRENTICESHIP programs; WOMEN'S employment; LABOR policy; SEXUAL division of labor; LABOR market; GOVERNMENT policy; CANADA; Apprenticeship Training; All other schools and instruction; GENDER inequality</t>
  </si>
  <si>
    <t>Apprenticeship; Equity; Gender; Labour; Public policy; Training</t>
  </si>
  <si>
    <t>In the past decade, Canadian federal and provincial governments have designed programmes to facilitate entry into trades in an attempt to stimulate economic growth. As part of these efforts, increasing attention is focusing on programmes to encourage women to enter skilled trades, while paying little attention to those trades traditionally dominated by females. In this article, we explore the gendered dimensions of apprenticeship programmes in Canada, demonstrating the ways in which gender inequality is reproduced by programmes that situate employers and women as responsible for change. In particular, using a case study, we illustrate that the gendered structure of the labour market is preserved and reproduced. While efforts have targeted women to facilitate entry into non-traditional occupations such as electricians and plumbers, female-dominated trades such as hairstylists remain untouched, thereby sustaining the gendered wage structure of the economy. Thus women remain segregated in low-paying trades and receive fewer public supports when pursuing training in these segregated trades. The article argues that apprenticeship training and certification is constructed to respond to the needs of male-dominated trades, but not the needs of female-dominated trades. Ultimately, the public policy decisions that make up the apprenticeship training and certification system in Canada reproduce gender inequality. [ABSTRACT FROM AUTHOR] Copyright of Social Policy &amp; Administration is the property of Wiley-Blackwell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</si>
  <si>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Reconciling Community-Based Versus Evidence-Based Philanthropy: A Case Study of The Colorado Trust's Early Initiatives.</t>
  </si>
  <si>
    <t>Easterling, Douglas; Main, Deborah</t>
  </si>
  <si>
    <t>Foundation Review</t>
  </si>
  <si>
    <t>10.9707/1944-5660.1329</t>
  </si>
  <si>
    <t>Grand Valley State University on Behalf of the Dorothy A. Johnson Center for Philanthropy</t>
  </si>
  <si>
    <t>GRANTMAKING foundations; TRUSTS &amp; trustees; COLORADO; Other Activities Related to Real Estate; Portfolio Management; Trusts, Estates, and Agency Accounts; Trust, Fiduciary, and Custody Activities; All other miscellaneous funds and financial vehicles; Grantmaking Foundations; Other Grantmaking and Giving Services; Grant-making and giving services; GRANTS (Money)</t>
  </si>
  <si>
    <t>Community-based grantmaking; evidence-based grantmaking; healthy communities; home visitation; Polarity Management; school health education; strategic alignment</t>
  </si>
  <si>
    <t>The article presents a case study of problems faced by Colorado Trust regarding community-based versus evidence-based philanthropy, and mentions topics resolving the tension during the Colorado Trust's initiative-based grantmaking and community-based philosophies having inherent limitations.</t>
  </si>
  <si>
    <t>Who Is Worthy of Redress?: Recognizing Sexual Violence Injustice Against Women of Color as Uniquely Redress- Worthy--Illuminated by a Case Study on Kenya's Mau Mau Women and Their Unique Harms.</t>
  </si>
  <si>
    <t>Pettit, Miyoko T.</t>
  </si>
  <si>
    <t>Berkeley Journal of Gender, Law &amp; Justice</t>
  </si>
  <si>
    <t>Regents of the University of California, on behalf of its Berkeley Language Center</t>
  </si>
  <si>
    <t>RECONCILIATION; KENYA; MAU Mau (Rebel group); SEXUAL assault; CRIMES against women; GENDER differences (Psychology)</t>
  </si>
  <si>
    <t>Until recently, reconciliation initiatives tended to ignore specialized harms of sexual violence suffered by women. At the urging of gender scholars and advocates, reconciliation initiatives started acknowledging the unique nature of sexual violence harms to women and began tailoring remedies to address these specialized harms. Yet, though a step in the right direction, even those forward-looking gender-sensitive initiatives have not specifically and forthrightly recognized the unique sexual violence harms to women of color. Race and gender place women of color at the bottom of the social hierarchy, making them particularly vulnerable to sexual violence as part of mass injustice and later often rendering their injuries nearly invisible in the redress process. Yet their severe sexual violence harms are unique, ranging from irreparable reproductive damage, broken relationships, and economic hardship to stigma, isolation, and shame. Why do those fashioning redress tend to largely overlook or ignore these unique sexual violence harms to women of color?. This Article responds to this pressing question and modestly refines the recently developed intersectional race-gender redress analysis. It clarifies societal constructions of gender by focusing on one aspect as it intersects with race--sexual violence. The Article calls for a particularized intersectional racegender redress analysis to recognize sexual violence against women of color as uniquely worthy of redress. Through a case study on Kenya's Mau Mau women and their unique harms, the Article employs this refined redress analysis and encourages scholars, frontline advocates, policymakers, and survivors and their families to strive for more comprehensive and enduring social healing "by doing justice" for both individual women of color and the polity itself. In doing so, it emphasizes that unveiling and making explicit any implicit intersectional racegender redress bias might significantly begin changing societal notions about who is worthy of redress. [ABSTRACT FROM AUTHOR] Copyright of Berkeley Journal of Gender, Law &amp; Justice is the property of University of California School of Law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</si>
  <si>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An irrevocable shift: detailing the dynamics of rural poverty in southern England, 1762-1834: a case study.</t>
  </si>
  <si>
    <t>French, Henry</t>
  </si>
  <si>
    <t>Economic History Review</t>
  </si>
  <si>
    <t>10.1111/ehr.12077</t>
  </si>
  <si>
    <t>WAGES; PUBLIC welfare; GREAT Britain; ENGLAND; ESSEX (England); RURAL poor; PARISHES; POOR families; HISTORY; ENGLAND -- Economic conditions; VILLAGES; RURAL poor -- Services for; POOR laws -- Great Britain</t>
  </si>
  <si>
    <t>Nearly every conceivable aspect of the old poor law in England appears to have been studied. Yet some fundamental questions about parish-level provisioning remain hard to answer. These include the amount that people received from the parish, from all sources, each week; how the balance between types of payments shifted over the period, and (correspondingly) within the individual life-course; the range of services or supplements that such individuals received, from the parish, over the course of their lives; and how this spectrum of relief adjusted to the massive macro-level changes that we know occurred in the poor relief system between the 1760s and 1834. This study attempts to answer these questions in new depth, by employing a dataset that encompasses all payments to named individuals within the Essex parish of Terling between 1762 and 1834, totalling 143,801 payments to 1,508 recipients. Analysis of this dataset provides new insights into the size, scope, changes, and significance of poor relief in labouring families' lives in southern England in this period. [ABSTRACT FROM AUTHOR] Copyright of Economic History Review is the property of Wiley-Blackwell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</si>
  <si>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Communication of health risks from exposure to depleted uranium (DU) in Italy: a case study.</t>
  </si>
  <si>
    <t>Cicognani, Elvira; Zani, Bruna</t>
  </si>
  <si>
    <t>Journal of Risk Research</t>
  </si>
  <si>
    <t>10.1080/13669877.2014.913657</t>
  </si>
  <si>
    <t>ITALY; Other Basic Inorganic Chemical Manufacturing; All other basic inorganic chemical manufacturing; Other support activities for mining; ORGANIC farming; DEPLETED uranium; URANIUM; MILITARY personnel; MEDICAL communication</t>
  </si>
  <si>
    <t>crisis; crisis communication; depleted uranium; emergencies; risk communication; risk perception</t>
  </si>
  <si>
    <t>The potential effects of depleted uranium (DU) on the health of military personnel, civilians and on the environment have been the focus of considerable debate in the last two decades. In Italy, the issue came to the attention of the public when some soldiers developed cancer after participating in peace missions in the Balkans in the second half of the nineties. In this case study, we draw on theoretical perspectives on risk and crisis communication to examine how communication strategies on DU risk lead to the creation of a ‘DU case’ in Italy, through the amplification of public perception of risk. In-depth interviews were conducted with experts, policy-makers, journalists and members of associations of soldiers and families of victims (n = 30) and were qualitatively analysed. The findings indicate the presence of three temporal phases through which the ‘DU case’ unfolded, characterized by different forms of communication, which influenced risk responses by amplification effects. A chain of communication errors could be identified, which explains the ineffectiveness of the initial responses of public authorities to the risk event, leading to a crisis that persisted for some years. The media played a central role in communication in all phases of the crisis. The findings have several implications for the improvement of the public responses to this type of risk. [ABSTRACT FROM AUTHOR] Copyright of Journal of Risk Research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</si>
  <si>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An efficient density-based clustering with side information and active learning: A case study for facial expression recognition task.</t>
  </si>
  <si>
    <t>Vu, Viet-Vu; Do, Hong-Quan; Dang, Vu-Tuan; Do, Nang-Toan</t>
  </si>
  <si>
    <t>Intelligent Data Analysis</t>
  </si>
  <si>
    <t>10.3233/IDA-173781</t>
  </si>
  <si>
    <t>CLUSTER analysis (Statistics); ACTIVE learning; DOCUMENT clustering; FACIAL expression; MACHINE learning</t>
  </si>
  <si>
    <t>active learning; density-based clustering; facial expression recognition; Semi-supervised clustering; side information</t>
  </si>
  <si>
    <t>Data clustering is one of the most important tasks in machine learning and data mining, which aims to discover natural structure of the data, identify relationships between observations inside data sets, or detect outliers. Clustering is traditionally seen as part of unsupervised learning, but in many situations, side information about the clusters may be available in addition to the values of the features. For example, the cluster labels of some observations may be known (called seeds) or certain observations may be known to belong (or not) to the same cluster (pairwise constraints). Clustering algorithms using such information are called semi-supervised algorithms. A problem is that although many semi-supervised clustering algorithms have been presented in literature over the last decades, each of them usually uses one kind of side information. In this work, we aim to propose a new semi-supervised density based clustering which integrates effectively both kinds of side information, and embeds an active learning strategy in the process of finding clusters, named MCSSDBS. In order to evaluate our proposed method and demonstrate its effectiveness compared with a state-of-the-art semi-supervised density-based clustering (SSDBSCAN), a series of experiments is carried out on both synthetic and real world data sets. First is experiments primarily conducted on 6 data sets from UCI repository. Then, especially for the facial expression recognition task, our tests are performed on two facial data sets: A popular one in literature – the extended Cohn Kanade Data set (CK+), and our own new facial data set collected from volunteers in Vietnam – named ITI facial expression data set. Comparative results conducted show that our method can boost the performance of clustering process. [ABSTRACT FROM AUTHOR] Copyright of Intelligent Data Analysis is the property of IOS Press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</si>
  <si>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http://search.ebscohost.com/login.aspx?direct=true&amp;db=buh&amp;AN=134866534&amp;site=ehost-live</t>
  </si>
  <si>
    <t>An Exploration into IT Programs and Their Management: Findings From Multiple Case Study Research.</t>
  </si>
  <si>
    <t>Teubner, Rolf Alexander</t>
  </si>
  <si>
    <t>Information Systems Management</t>
  </si>
  <si>
    <t>10.1080/10580530.2018.1553648</t>
  </si>
  <si>
    <t>INFORMATION technology; INDUSTRIAL management; ORGANIZATIONAL performance; PROJECT management; ORGANIZATIONAL change; Other management consulting services; Administrative Management and General Management Consulting Services; Process, Physical Distribution, and Logistics Consulting Services</t>
  </si>
  <si>
    <t>digital transformation; Information technology (IT); IT program management; IT programs; IT project management; IT-based change; IT-based infrastructure; Technochange</t>
  </si>
  <si>
    <t>The use of IT to drive organizational change has gained momentum in today's organizations. In response to the practical demand for guidance on managing such change, professional institutions have issued industry standards for Program Management (PgM). However, research on the applicability of PgM to manage IT-based change is scant. The present article adds to research and practice by giving insight into five IT programs that ran into difficulties and the management challenges involved. [ABSTRACT FROM AUTHOR] Copyright of Information Systems Management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</si>
  <si>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 fuzzy AHP and fuzzy multi-objective linear programming model for order allocation in a sustainable supply chain: A case study.</t>
  </si>
  <si>
    <t>Kumar, Divesh; Rahman, Zillur; Chan, Felix T. S.</t>
  </si>
  <si>
    <t>International Journal of Computer Integrated Manufacturing</t>
  </si>
  <si>
    <t>10.1080/0951192X.2016.1145813</t>
  </si>
  <si>
    <t>SUSTAINABLE development; SUPPLY chain management; SUPPLY chains; LINEAR programming; AUTOMOBILE industry; INDIA; Automobile Manufacturing; Motor Vehicle Body Manufacturing; New and used automobile and light-duty truck merchant wholesalers; Automobile and light-duty motor vehicle manufacturing; Automobile and Other Motor Vehicle Merchant Wholesalers; New Car Dealers; Administration of General Economic Programs; FUZZY algorithms</t>
  </si>
  <si>
    <t>analytical hierarchy programming; fuzzy; linear programming; sustainable supply chain</t>
  </si>
  <si>
    <t>Supplier selection is a critical process in sustainable supply chain management. Increased pressure from stakeholders has forced companies to search for methodologies that help in arriving at intelligent supplier selection decisions. This is a unique study as it illustrates how to optimise orders among various suppliers while taking into consideration all three dimensions of sustainability – economic, social, and environmental. Previous studies have mostly relied on simple ranking of suppliers on the basis of past performance for selection. Those studies that did emphasise on optimisation of orders among suppliers, did not consider all three dimensions of sustainability. To establish an improved sustainable supply chain, this study uses integrated fuzzy AHP and fuzzy multi-objective linear programming approach for order allocation among suppliers. fuzzy AHP has been used for weighing various factors such as quality, lead time, cost, energy use, waste minimisation, emission, and social contribution, and weights of the factors have been considered for developing linear programming. Demand has been taken as a fuzzy variable in this model. The case of an Indian automobile company has been taken as illustration. [ABSTRACT FROM PUBLISHER] Copyright of International Journal of Computer Integrated Manufacturing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</si>
  <si>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Portfolio robustness evaluation: a case study in the electricity sector.</t>
  </si>
  <si>
    <t>Lourenço, João Carlos; Soares, João Oliveira; Bana e Costa, Carlos A.</t>
  </si>
  <si>
    <t>10.3846/20294913.2014.989422</t>
  </si>
  <si>
    <t>ELECTRONIC industries; ELECTRIC power distribution; PROJECT finance; DECISION support systems; Electric Power Distribution; Semiconductor and other electronic component manufacturing; Other Electronic Component Manufacturing; Appliance, television and other electronics stores; ROBUST control</t>
  </si>
  <si>
    <t>electricity sector; multicriteria analysis; portfolio decision analysis; portfolio robustness evaluation; resource allocation</t>
  </si>
  <si>
    <t>Managers continually face the task of allocating resources to projects when there is not enough money to fund them all. Portfolio Robustness Evaluation (PROBE) is a multicriteria decision support system developed to help managers to perform that difficult task. This paper presents a PROBE model, developed for an electricity distribution company, to select the best portfolio of projects, subject to budget constraints for different types of projects and various organisational units in multiple time periods. Projects requiring large-scale investments are analysed separately from the small-scale projects. The robustness of the selected portfolio of large-scale projects is analysed in an iterative process where broader uncertainty ranges are considered for the values of the projects, and also when an environmental impact criterion is added to the evaluation model. [ABSTRACT FROM AUTHOR] Copyright of Technological &amp; Economic Development of Economy is the property of Vilnius Gediminas Technical University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</si>
  <si>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Robust and Fuzzy Optimisation Models for a Flow shop Scheduling Problem with Sequence Dependent Setup Times: A real case study on a PCB assembly company.</t>
  </si>
  <si>
    <t>Gholami-Zanjani, Seyed Mohammad; Hakimifar, Mohammadmehdi; Nazemi, Najmesadat; Jolai, Fariborz</t>
  </si>
  <si>
    <t>10.1080/0951192X.2016.1187293</t>
  </si>
  <si>
    <t>FLOW shop scheduling; PRODUCTION scheduling; FLOW shops; ROBUST optimization; FUZZY systems</t>
  </si>
  <si>
    <t>flow shop scheduling problem; fuzzy optimisation; MILP; robust optimisation; uncertainty</t>
  </si>
  <si>
    <t>In this paper, authors considered a flow shop scheduling problem with sequence dependent set-up times in an uncertain environment. Its objective function is to minimise weighted mean completion time. As for uncertainty, set-up and processing times are considered not to be deterministic. Authors propose two different approaches to deal with uncertainty of input data: robust optimisation (RO) and fuzzy optimisation. First, a deterministic mixed-integer linear programming model is presented for the general problem. Then, its robust counterpart of the proposed model is dealt with. Afterwards, the fuzzy flow shop model is developed. Moreover, a real case study on Tehran-Madar Company which is a producer of printed circuit board and OEMs is studied. Finally, a considerable discussion is held on comparison of all three approaches of namely deterministic, fuzzy and ROs based on some generated numerical examples. [ABSTRACT FROM AUTHOR] Copyright of International Journal of Computer Integrated Manufacturing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</si>
  <si>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Evaluation and Improvement of a Transition Business Process: A Case Study Guided by a Semantic Quality-Based Approach.</t>
  </si>
  <si>
    <t>Thion, Virginie; Grim-Yefsah, Malika; Rosenthal-Sabroux, Camille; Cherfi, Samira Si-Said</t>
  </si>
  <si>
    <t>10.1080/10580530.2016.1117879</t>
  </si>
  <si>
    <t>CONTRACTING out; INFORMATION technology outsourcing; BUSINESS process management; BUSINESS process outsourcing; Computer Systems Design Services; Computer systems design and related services (except video game design and development); Computer Facilities Management Services; Data Processing, Hosting, and Related Services; Process, Physical Distribution, and Logistics Consulting Services; Other management consulting services; MANAGEMENT of public institutions</t>
  </si>
  <si>
    <t>Business process; outsourcing; quality management</t>
  </si>
  <si>
    <t>A transition in an outsourced IT project is devoted to the transfer of the project from an outgoing project team to an incoming one. It is a complex, risky, and challenging building block of importance, identified as being a critical factor in the success of an outsourced project. Ensuring the good quality of a transition is then fundamental. We present here our experience on quality evaluation and improvement of a real transition in a public institution. [ABSTRACT FROM AUTHOR] Copyright of Information Systems Management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</si>
  <si>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Advancing E-Commerce Personalization: Process Framework and Case Study.</t>
  </si>
  <si>
    <t>Kaptein, Maurits; Parvinen, Petri</t>
  </si>
  <si>
    <t>International Journal of Electronic Commerce</t>
  </si>
  <si>
    <t>10.1080/10864415.2015.1000216</t>
  </si>
  <si>
    <t>INFORMATION technology; CAPITALISM; Electronic Shopping; Electronic shopping and mail-order houses; ELECTRONIC commerce research; WEB personalization; COMPUTATIONAL complexity</t>
  </si>
  <si>
    <t>digital service innovation; E-commerce; e-selling; e-tail; online marketing; personalization</t>
  </si>
  <si>
    <t>Personalization is widely used in e-commerce, and as computational power increases, personalization is now within reach for many online vendors. We describe a process framework to structure our knowledge of online personalization —both from academia and from applied attempts. This framework is expected to aid researchers and practitioners in understanding existing e-commerce personalization efforts and in developing novel personalization approaches. We argue that, from a psychological perspective, the content that is used in the personalization of e-commerce should have a heterogeneous effect that is consistent with customers’ needs. From a technological perspective, the ability to measure the outcomes of personalization attempts, and the speed and scalability of the personalization technology are essential. We detail the framework and present a case study to highlight how new methods of e-commerce personalization can be developed. We also use the framework to suggest a number of novel avenues for e-commerce personalization. [ABSTRACT FROM AUTHOR] Copyright of International Journal of Electronic Commerce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</si>
  <si>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Algorithmicity and programmability in natural computing with the Game of Life as in silico case study.</t>
  </si>
  <si>
    <t>Zenil, Hector</t>
  </si>
  <si>
    <t>Journal of Experimental &amp; Theoretical Artificial Intelligence</t>
  </si>
  <si>
    <t>10.1080/0952813X.2014.940686</t>
  </si>
  <si>
    <t>INFORMATION theory; ARTIFICIAL intelligence; NATURAL computation; CELLULAR automata; COMPUTATIONAL learning theory; COMPUTATIONAL intelligence; PHILOSOPHY</t>
  </si>
  <si>
    <t>algorithmicity; computational philosophy; Conway's Game of Life; information theory; natural computation; nature-like computation; pancomputationalism; programmability</t>
  </si>
  <si>
    <t>In a previous article, I suggested a method for testing the algorithmicity of a natural/physical process using the concept of Levin's universal distribution. Here, I explain this method in the context of the problem formulated by L. Floridi concerning the testability of pancomputationalism. Then, I will introduce a behavioural battery of programmability tests for natural computation, as an example of a computational philosophy approach. That is to tackle a simplified version of a complex philosophical question with a computer experiment. I go on to demonstrate the application of this novel approach in a case study featuring Conway's Game of Life. In this context, I also briefly discuss another question raised by Floridi, concerning a grand unified theory of information, which I think is deeply connected to the grand unification of physics. [ABSTRACT FROM AUTHOR] Copyright of Journal of Experimental &amp; Theoretical Artificial Intelligence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</si>
  <si>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Challenges to Assessing Usability in the Wild: A Case Study.</t>
  </si>
  <si>
    <t>Lindgaard, Gitte</t>
  </si>
  <si>
    <t>International Journal of Human-Computer Interaction</t>
  </si>
  <si>
    <t>10.1080/10447318.2015.1065697</t>
  </si>
  <si>
    <t>PETROCHEMICAL manufacturing; MANUFACTURING process automation; UTILITARIAN organizations; HUMAN-computer interaction; Petrochemical Manufacturing; USER-centered system design</t>
  </si>
  <si>
    <t>This article describes one part of a human factors study conducted over 3 months in a petro-chemical manufacturing plant in Australia. The project had two purposes, namely, to identify issues to be included in a training course for plant operators and to identify low-level usability-related software issues that might be rectifiable prior to system implementation. After interviewing 28 operators and eight managers, the operators were observed on the job while interacting with the old system. Finally, the 3-part usability assessment comprising 2 expert inspections and a user-based quasi-walkthrough was conducted. As the study took place shortly before a new, off-the-shelf automated manufacturing system was implemented, it was not possible to test an interactive version, relying instead exclusively on static screens. This made it impossible to provide user performance data, which could have helped to convince management of the seriousness of certain problems. One of these proved so severe that an engineer had to be present 24/7 in the control room for 6 months following system cutover because the operators were unable to achieve the required product quality. Based on the data, suggestions are made for expanding the usability construct to include assessment of perceived technology usefulness and to refine the concept of attitude in mandatory settings. [ABSTRACT FROM AUTHOR] Copyright of International Journal of Human-Computer Interaction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</si>
  <si>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On the performance of new local search heuristics for annual crop planning: case study of the Vaalharts irrigation scheme.</t>
  </si>
  <si>
    <t>Chetty, Sivashan; Adewumi, Aderemi Oluyinka</t>
  </si>
  <si>
    <t>10.1080/0952813X.2014.924582</t>
  </si>
  <si>
    <t>HEURISTIC; Water Supply and Irrigation Systems; AGRICULTURAL productivity; CROP yields; AGRICULTURAL ability; IRRIGATION</t>
  </si>
  <si>
    <t>annual crop planning; best performance algorithm; iterative best performance algorithm; largest absolute difference algorithm; metaheuristics; optimisation; stochastic local search</t>
  </si>
  <si>
    <t>This paper investigates the capabilities of three new local search (LS) metaheuristic algorithms in determining solutions to an annual crop planning (ACP) problem at an existing Irrigation Scheme. ACP is an optimisation problem in agricultural planning which involves determining resource allocation solutions amongst the various crops that are required to be grown at an irrigation scheme, within a year. The LS algorithms investigated are the best performance algorithm (BPA), the iterative best performance algorithm (IBPA) and the largest absolute difference algorithm (LADA). To determine the relative merits of the solutions found by these algorithms, their solutions have been compared against the solutions of two well-known LS metaheuristic algorithms and four population-based metaheuristic algorithms in the literature. The results show that BPA, IBPA and LADA were competitive in determining solutions for this particular optimisation problem. [ABSTRACT FROM AUTHOR] Copyright of Journal of Experimental &amp; Theoretical Artificial Intelligence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</si>
  <si>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 DETECTING PROCESS DEFECTS.</t>
  </si>
  <si>
    <t>Willis, Bob</t>
  </si>
  <si>
    <t>SMT: Surface Mount Technology</t>
  </si>
  <si>
    <t>BR Publishing, Inc.</t>
  </si>
  <si>
    <t>NATIONAL Physical Laboratory (Great Britain); Welding and Soldering Equipment Manufacturing; Electronic components, navigational and communications equipment and supplies merchant wholesalers; Other Electronic Parts and Equipment Merchant Wholesalers; Bare Printed Circuit Board Manufacturing; Semiconductor and other electronic component manufacturing; Printed Circuit Assembly (Electronic Assembly) Manufacturing; PRINTED circuit maintenance &amp; repair; EXPANSION boards (Microcomputers); DELAMINATION of composite materials; SOLDER &amp; soldering</t>
  </si>
  <si>
    <t>The article presents a case study on examining the detecting process for component failures and defects in soldering in a printed circuit board (PCB) by the National Physical Laboratory (NPL). Topics discussed include the illustration of the process problmes and their root cause, the concept of online defects among PCB and the attributes to PCB delamination. Also discussed are the process of solder squeeze and outgassing among PCB.</t>
  </si>
  <si>
    <t>Case Study: Improving Call Cenetr and Customer Experience With Data Analytics.</t>
  </si>
  <si>
    <t>JOHNSON, DAVID; DAUM, FRED</t>
  </si>
  <si>
    <t>POWERGRID International</t>
  </si>
  <si>
    <t>PennWell Corporation</t>
  </si>
  <si>
    <t>CALL centers; SOFTWARE analytics; SERVICE centers; PUBLIC Service Enterprise Group Inc.; Telephone call centres; Telemarketing Bureaus and Other Contact Centers; TELEPHONE calls</t>
  </si>
  <si>
    <t>The article presents a case study related to improving customer experiences and call centers with data analytics. It mentions the challenges faced by call centers such as identify, categorize and analyze the call volume. It mentions that the electric utility firm PSEG Long Island has launched Interaction Analytics tool analyze call volumes.</t>
  </si>
  <si>
    <t>MEDINDO A CAPACITAÇÃO TECNOLÓGICA: UM ESTUDO DE CASO SOBRE TRANSFERÊNCIAS DE TECNOLOGIA EM UMA EMPRESA PRODUTORA DE IMUNOBIOLÓGICOS.</t>
  </si>
  <si>
    <t>Testoni Alonso, Irene Maria; Bomtempo Martins, José Vitor; Chaves Alves, Flávia</t>
  </si>
  <si>
    <t>Revista de Administração e Inovação - RAI</t>
  </si>
  <si>
    <t>10.11606/rai.v12i2.100345</t>
  </si>
  <si>
    <t>Revista de Administracao e Inovacao- RAI</t>
  </si>
  <si>
    <t>TECHNOLOGY transfer; PHARMACEUTICAL industry; TECHNOLOGICAL literacy; TECHNOLOGICAL innovations; RESEARCH &amp; development; BRAZIL; Pharmaceutical Preparation Manufacturing; Pharmaceuticals and pharmacy supplies merchant wholesalers; Drugs and Druggists' Sundries Merchant Wholesalers; Pharmaceutical and medicine manufacturing; Research and Development in Biotechnology; Research and Development in the Physical, Engineering, and Life Sciences (except Biotechnology); EVALUATION methodology</t>
  </si>
  <si>
    <t>Capacitação Tecnológica; Indicadores; Indicators; Innovation; Inovação; Measurement System; Sistema de Medição; Technological Capability; Technology Transfer; Transferência de Tecnologia; Capacitação Tecnológica; Indicadores; Inovação; Sistema de Medição; Transferência de Tecnologia</t>
  </si>
  <si>
    <t>Companies operating in emerging economies use technology transfers as a development mechanism of their indigenous technological capability. Thus, can generate innovations and insert itself in a competitive market. In this context, the purpose of this paper is to construct a measurement system, whose indicators allow measuring the indigenous technological capability in pharmaceutical companies. Based on the theoretical reference, two categories of technological capability were considered capable of measuring this capability. They are capability in R &amp; D / innovation and capability in knowledge / human resources. A case study to verify the suitability of this measuring system to the proposal of this article was undertaken in a pharmaceutical immunobiologicals producer company, linked to the Health Ministry. The findings suggested that indicators created to the measurement system are appropriate to measure this kind of technological capability. Furthermore, due to the fact the company studied has its growth based on technology transfers, it showed that such technology transfers contributed to promote the company's indigenous technological capability. This study still revealed that there was evolution of the main points assessed, however, also highlighted some points that need further attention, in order to have a better use of these technology transfers to improve the company's indigenous technology capability. (English) [ABSTRACT FROM AUTHOR] Empresas que atuam em economias emergentes utilizam transferências de tecnologia como mecanismo de desenvolvimento de sua capacitação tecnológica, o que pode gerar inovações e fazer com que sejam inseridas em um mercado competitivo. Neste contexto, o objetivo deste artigo é propor um sistema de medição que, por meio de indicadores, seja capaz de mensurar a capacitação tecnológica autóctone em empresas do setor farmacêutico. Tomando como base o referencial teórico, foram definidas duas categorias consideradas capazes de mensurar a referida capacitação, a saber: capacitação em P&amp;D / inovação e capacitação em aprendizado / recursos humanos. Para verificar a adequação deste sistema de medição à proposta do artigo, foi realizado um estudo de caso em uma empresa farmacêutica produtora de imunobiológicos, vinculada ao Ministério da Saúde. O resultado da pesquisa sugeriu que os indicadores definidos para o sistema de medição são apropriados para medir este tipo de capacitação tecnológica. Além disso, o fato da empresa estudada ter o seu crescimento fundamentado em transferências de tecnologia mostrou que as mesmas contribuíram para a promoção da capacitação tecnológica autóctone desta organização. Revelou ainda que houve evolução dos principais pontos avaliados, porém, também sinalizou alguns pontos que necessitam uma maior atenção para que a empresa usufrua com mais intensidade de tais transferências de tecnologia. (Portuguese) [ABSTRACT FROM AUTHOR] Copyright of Revista de Administração e Inovação - RAI is the property of Revista de Administracao e Inovacao- RAI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</si>
  <si>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Long-Run Impact of Minimum Wage Research: A Case Study of Myth and Measurement.</t>
  </si>
  <si>
    <t>Dube, Arindrajit</t>
  </si>
  <si>
    <t>ILR Review</t>
  </si>
  <si>
    <t>10.1177/0019793917696309b</t>
  </si>
  <si>
    <t>Sage Publications Inc.</t>
  </si>
  <si>
    <t>MINIMUM wage; EMPLOYMENT; SUPPLY &amp; demand; Limited-service eating places; Limited-Service Restaurants; Regulation, Licensing, and Inspection of Miscellaneous Commercial Sectors; FAST food restaurants; AMERICAN Economic Review, The (Periodical)</t>
  </si>
  <si>
    <t>The article presents a case study on long-run impact of minimum wage research. It mentions that in the book "Myth and Measurement," authors presented case study published in the American Economic Review, in which they compared fast-food restaurants in New Jersey and Pennsylvania after a minimum wage increase in New Jersey. It provided empirical evidence and argued that the totality of evidence pointed toward the inadequacy of the simple supply-and-demand model for understanding the low-wage labor market.</t>
  </si>
  <si>
    <t>PUSH, PULL, AND SPILL: ATRANSDISCIPLINARY CASE STUDY IN MUNICIPAL OPEN GOVERNMENT.</t>
  </si>
  <si>
    <t>Whittington, Jan; Calo, Ryan; Simon, Mike; Jesse Woo; Meg Young; Schmiedeskamp, Peter</t>
  </si>
  <si>
    <t>Berkeley Technology Law Journal</t>
  </si>
  <si>
    <t>10.15779/Z38PZ61</t>
  </si>
  <si>
    <t>OPEN data movement; DATA analysis; PUBLIC records; ACQUISITION of data; UBIQUITOUS computing; SOCIAL justice</t>
  </si>
  <si>
    <t>Municipal open data raises hopes and concerns. The activities of cities produce a wide array of data, data that is vastly enriched by ubiquitous computing. Municipal data is opened as it is pushed to, pulled by, and spilled to the public through online portals, requests for public records, and releases by cities and their vendors, contractors, and partners. By opening data, cities hope to raise public trust and prompt innovation. Municipal data, however, is often about the people who live, work, and travel in the city. By opening data, cities raise concern for privacy and social justice. This article presents the results of a broad empirical exploration of municipal data release in the City of Seattle. In this research, parties affected by municipal practices expressed their hopes and concerns for open data. City personnel from eight prominent departments described the reasoning, procedures, and controversies that have accompanied their release of data. All of the existing data from the online portal for the city were joined to assess the risk to privacy inherent in open data. Contracts with third parties involving sensitive or confidential data about residents of the city were examined for safeguards against the unauthorized release of data. Results suggest the need for more comprehensive measures to manage the risk latent in opening city data. Cities should maintain inventories of data assets, produce data management plans pertaining to the activities of departments, and develop governance structures to deal with issues as they arise--centrally and amongst the various departments--with ex ante and ex post protocols to govern the push, pull, and spill of data. In addition, cities should consider conditioned access to pushed data, conduct audits and training around public records requests, and develop standardized model contracts to protect against the spill of data by third parties. [ABSTRACT FROM AUTHOR] Copyright of Berkeley Technology Law Journal is the property of University of California School of Law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</si>
  <si>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Price Elasticity of Ticket Demand in the Professional Basketball League in Japan: A Case Study of Simulating Ticket Purchase Rates Using Conjoint Analysis.</t>
  </si>
  <si>
    <t>Hiroaki Ninomiya</t>
  </si>
  <si>
    <t>Sport Marketing Quarterly</t>
  </si>
  <si>
    <t>Fitness Information Technology</t>
  </si>
  <si>
    <t>ELASTICITY (Economics); SPORTING events tickets -- Sales &amp; prices; PROFESSIONAL basketball; JAPAN; Sports Teams and Clubs; BASKETBALL tournaments</t>
  </si>
  <si>
    <t>This study uses conjoint analysis to investigate the price elasticity of ticket demand in the professional basketball league in Japan, the bj-league. Three variables--game day, opposition team, and ticket price--are explored in the research design. Primary data obtained from 368 bj-league spectators are used to explore ticket preferences by seat type (reserved seat A, reserved seat B, nonreserved seat). The sensitivity of ticket purchase rate to the fluctuations in virtual ticket prices is estimated through simulation. The simulation that operationalized ticket price shows that the ticket purchase rate for popular teams is less sensitive to fluctuations in the ticket prices for reserved seat B and nonreserved seat spectators. This study suggests that the price elasticity of ticket demand is relatively elastic for high-priced tickets and relatively inelastic for lowpriced tickets. [ABSTRACT FROM AUTHOR] Copyright of Sport Marketing Quarterly is the property of Fitness Information Technology, Inc.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</si>
  <si>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Marketing</t>
  </si>
  <si>
    <t>A INOVAÇÃO CONFRONTADA COM AS TENDÊNCIAS VINTAGE E RETRÔ: UM ESTUDO DE CASO NA INDÚSTRIA DA LINHA BRANCA.</t>
  </si>
  <si>
    <t>Barlach, Lisete; Pereira dos Santos, Lucas</t>
  </si>
  <si>
    <t>10.11606/rai.v12i2.100341</t>
  </si>
  <si>
    <t>INNOVATION adoption; HOUSEHOLD appliances industry; INDUSTRIAL design; MARKETING; Household appliance merchant wholesalers; Household Appliance Stores; Other Major Household Appliance Manufacturing; Appliance, television and other electronics stores; Other major appliance manufacturing; Marketing Consulting Services; Household Appliances, Electric Housewares, and Consumer Electronics Merchant Wholesalers; HOUSEHOLD appliance design &amp; construction; RETRO (Style); VINTAGE clothing; COLLECTIVE representation; HOUSEHOLD appliances; SOCIAL aspects</t>
  </si>
  <si>
    <t>Innovation; Inovação; Retrô; Retro; Vintage; Inovação; Retrô; Vintage</t>
  </si>
  <si>
    <t>Although recognized that there is a trend to launch products with retro design and vintage style, there are few studies that analyze the phenomenon and even fewer that face the apparent paradox of such a trend in times of innovation. Through a qualitative research, based on documentary and bibliographical analysis, this article discusses this phenomenon, seeking to contribute to its better understanding. Concludes that the retro trend and vintage style, as social representations, refer to the desire to retrieve previous moments of the production process or, as claimed by Yamamari (2013), "try to evoke a sense of uniqueness possessed by a handmade product, referring to an era in which the goods were necessarily made with a greater expenditure of time and work, which implies a careful and personalization production method". The social representation of artisanal products, in the symbolic universe, has been appropriated by marketing strategy and used by large enterprise innovation areas, being successful in answering, in the imaginary sphere, the desire of consumers. (English) [ABSTRACT FROM AUTHOR] Embora se reconheça a existência de uma tendência ao lançamento de produtos com design retrô e estilo vintage, poucas são as pesquisas que se propõem a analisar o fenômeno e escassos são os estudos que enfrentam o aparente paradoxo dessa tendência com relação à inovação. Por meio de uma pesquisa qualitativa, baseada em análise documental e bibliográfica, o presente artigo discute esse fenômeno, buscando contribuir para sua melhor compreensão. Conclui que as tendências retrô e vintage, enquanto representações sociais associam-se ao desejo de recuperar momentos anteriores do processo produtivo ou, como afirma Yamamari (2013), "tentam evocar a sensação de unicidade que um produto artesanal possuía, remetendo a uma época em que as mercadorias eram, necessariamente, feitas com um dispêndio maior de tempo e trabalho, o que subentende um cuidado e personalização na produção". A representação social de produtos artesanais, no universo simbólico, tem sido apropriada como estratégia de marketing e utilizada pelas áreas de inovação de grandes empresas, sendo bem sucedida em atender, no plano imaginário, ao desejo dos clientes. (Portuguese) [ABSTRACT FROM AUTHOR] Copyright of Revista de Administração e Inovação - RAI is the property of Revista de Administracao e Inovacao- RAI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</si>
  <si>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EXPERIÊNCIA DE CONSUMO EM REALIDADES VIRTUAIS: UM ESTUDO DE CASO REALIZADO NO SECOND LIFE.</t>
  </si>
  <si>
    <t>Marques Soares, Isadora Camila; Pereira Leite, Yákara Vasconcelos; Santos Salazar, Viviane; Caporlíngua Giesta, Lílian</t>
  </si>
  <si>
    <t>10.11606/rai.v12i1.100318</t>
  </si>
  <si>
    <t>INTERNET marketing; RELATIONSHIP marketing; Electronic Shopping; Electronic shopping and mail-order houses; SECOND Life (Game); CONSUMER behavior research; CONTENT analysis; QUALITATIVE research methodology</t>
  </si>
  <si>
    <t>Comportamento do consumidor; Consumer behavior; Experiência de consume; Experience consumes; Marketing; Second life; Comportamento do consumidor; Experiência de consume; Marketing; Second life</t>
  </si>
  <si>
    <t>This study aims at investigating how does the consumer experience in Second Life. For this, we used a qualitative case study. Data collection was developed through participant observation, dialogue inspired by ethnography and semi-structured interviews. Content analysis guided obtaining results. It was found that feelings related to the procurement process are similar to what is felt by respondents to make purchases in real life and, in some cases, are even more pleasurable. (English) [ABSTRACT FROM AUTHOR] Este estudo tem como objetivo geral investigar como ocorre a experiência de consumo no Second Life. Para isso, utilizou-se um estudo de caso qualitativo. A coleta de dados foi desenvolvida por meio da observação participante, de diálogos inspirados na etnografia e entrevistas semiestruturadas. A análise de conteúdo orientou a obtenção dos resultados. Identificou-se que os sentimentos relacionados ao processo de compra são semelhantes com o que é sentido pelos respondentes ao realizarem compras na vida real e, em algumas situações, são até mais prazerosos. (Portuguese) [ABSTRACT FROM AUTHOR] Copyright of Revista de Administração e Inovação - RAI is the property of Revista de Administracao e Inovacao- RAI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</si>
  <si>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Engaging and marketing to stakeholders in World Heritage Site management: a United Kingdom multiple case study perspective.</t>
  </si>
  <si>
    <t>Lochrie, Sean</t>
  </si>
  <si>
    <t>Journal of Marketing Management</t>
  </si>
  <si>
    <t>15-16</t>
  </si>
  <si>
    <t>10.1080/0267257X.2016.1186107</t>
  </si>
  <si>
    <t>STAKEHOLDER theory; SOCIAL responsibility of business; Historical Sites; Nature Parks and Other Similar Institutions; WORLD Heritage Sites; HISTORIC sites; CULTURAL property</t>
  </si>
  <si>
    <t>stakeholder engagement; stakeholders; World Heritage; World Heritage Site management</t>
  </si>
  <si>
    <t>This research addresses the limited studies which apply stakeholder theory to World Heritage Site (WHS) management and managerial theory to heritage management. WHS management highlights a context where sites rely on numerous interests uniting through goodwill. This is intensified by the multiple-ownership patterns which characterise many WHSs, necessitating a need for collective action. This study aims to explore how managers attempt to manage stakeholders and generate involvement and support. This study adopts a multiple case study approach, exploring three United Kingdom WHSs. Data were collected through interviews, documentation and physical artefacts. The analysis found that through representation, raising awareness and support, managers were able to generate stakeholder patronage. However, this required managers to look beyond informative engagement toward participatory means. Furthermore, the findings highlight the importance of the facilitators, time and money in successful stakeholder engagement. Lastly, conclusions, limitations and future research are offered. Underpinned by stakeholder theory, this paper contributes to the understanding of stakeholder engagement within WHS management and adds to limited empirical studies on multiple sites. This investigation found that engagement is constrained by managers’ limited time and resources. Furthermore, participatory engagement is essential in fostering stakeholders’ responsibility for site management and developing relationships with managers. [ABSTRACT FROM PUBLISHER] Copyright of Journal of Marketing Management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</si>
  <si>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Marketing Management</t>
  </si>
  <si>
    <t>A case study in IPTV.</t>
  </si>
  <si>
    <t>TVB Europe</t>
  </si>
  <si>
    <t>iv</t>
  </si>
  <si>
    <t>UBM Information Ltd.</t>
  </si>
  <si>
    <t>STREAMING television; BUSINESS partnerships; GERMANY; ABOX42 GmbH; M-Net (Company); ZATTOO (Company); Internet Publishing and Broadcasting and Web Search Portals; TELEVISION set top boxes</t>
  </si>
  <si>
    <t>The article describes two case studies in solutions for Internet protocol (IP) multiscreen services in Germany. Topics discussed include selection of M20-Series Smart Set-Top Box platform from IP television (TV)/Over-the-Top (OTT) and Hybrid Set-Top-Box solutions provider ABOX42 by regional carrier M-net for its new M-net TVplus IPTV service, and the collaboration between ABOX42 and IPTV white label solution provider Zattoo for cable operator association Deutsche Netzmarketing (DNMG).</t>
  </si>
  <si>
    <t>Media &amp; Entertainment</t>
  </si>
  <si>
    <t>Case Study Leveraging the cloud present and future.</t>
  </si>
  <si>
    <t>Batista, Jay</t>
  </si>
  <si>
    <t>MASS media industry; BUSINESS partnerships; BUSINESS expansion; PROFITABILITY; INFRASTRUCTURE (Economics); WORKFLOW management; Data Processing, Hosting, and Related Services; CLOUD computing</t>
  </si>
  <si>
    <t>The article presents a case study of leveraging cloud-based services, focusing on the security concerns over cloud technologies and the partnership of the media industry with cloud service providers to drive growth and profitability. Tips are provided on how media companies should proceed with cloud technologies such as building infrastructure to leverage the cloud, analysing the media factory, and focusing on workflows.</t>
  </si>
  <si>
    <t>CASE STUDY: CTV'S RIG SHOWS WITH THE GARDEN.</t>
  </si>
  <si>
    <t>Televisual</t>
  </si>
  <si>
    <t>Televisual Media UK Ltd</t>
  </si>
  <si>
    <t>CTV Outside Broadcasts Ltd.; GARDEN Productions Ltd.; CURWIN, Nick; TEMPLE, Magnus; BERGER, Adam</t>
  </si>
  <si>
    <t>The article presents a case study related to media company CTV Outside Broadcasts in Great Britain which is one of top choice by company "The Garden Productions" for its fixed rigs. The case highlights the relationship of CTV with The Garden's chief executive officers (CEOs) Nick Curwin and Magnus Temple and managing director Scarlett Ewens. The case also mentions about the comments of CTV's general manager Adam Berger regarding the same.</t>
  </si>
  <si>
    <t>CASE STUDY: ELECTRIC THEATRE COLL.</t>
  </si>
  <si>
    <t>INFORMATION retrieval; BUSINESS expansion; ELECTRIC Theatre Collective (Company); PIXIT Media Ltd.; ESCAPE Technology (Company); MENTAL imagery in motion pictures</t>
  </si>
  <si>
    <t>The article presents a case study of visual effects house Electric Theatre Collective. Discussed is the company's growth, data storage system, running capacity and visual effects services for films. It explores Electric's usage of PixStor system from data storage and networking firm Pixit Media Ltd. as well as visual effect equipment from digital media technology company Escape Technology.</t>
  </si>
  <si>
    <t>Applying Value Stream Mapping to eliminate waste: a case study of an original equipment manufacturer for the automotive industry.</t>
  </si>
  <si>
    <t>Lacerda, António Pedro; Xambre, Ana Raquel; Alvelos, Helena Maria</t>
  </si>
  <si>
    <t>International Journal of Production Research</t>
  </si>
  <si>
    <t>10.1080/00207543.2015.1055349</t>
  </si>
  <si>
    <t>LEAN management; MANUFACTURING processes; COST control; AUTOMOBILE industry; INDUSTRIAL wastes; ORIGINAL equipment manufacturers; PROJECT management; New and used automobile and light-duty truck merchant wholesalers; New Car Dealers; Automobile and Other Motor Vehicle Merchant Wholesalers; Motor Vehicle Body Manufacturing; Automobile Manufacturing; Automobile and light-duty motor vehicle manufacturing; Waste treatment and disposal; Administration of Air and Water Resource and Solid Waste Management Programs; Hazardous Waste Treatment and Disposal; Administrative Management and General Management Consulting Services; Other management consulting services; Process, Physical Distribution, and Logistics Consulting Services; Instruments and Related Products Manufacturing for Measuring, Displaying, and Controlling Industrial Process Variables; Industrial Process Furnace and Oven Manufacturing</t>
  </si>
  <si>
    <t>lean manufacturing; automotive industry; continuous improvement; lean manufacturing; plastic injection; value-stream mapping</t>
  </si>
  <si>
    <t>Since its beginning, lean manufacturing has built a worldwide reputation based on results related to production improvement and cost reduction in several companies. This management philosophy focuses on customer value creation through the elimination of production wastes. Lean methods and techniques have spread their scope from the automotive industry to a wide range of industries and services. This article presents a case study that describes the use of the lean tool value stream mapping in the production process of automotive parts for a major automotive company. At the beginning of the project, relevant data from the process were collected and analysed. Subsequently, the initial process was mapped, the related wastes were identified, and then future processes were mapped and financial results were estimated. The proposals were presented onkaizenmeetings, the action plan was discussed and the decision regarding which option to choose was taken. Consequently, the Cycle Time and the level of the workforce were reduced, the process was improved and savings were obtained. [ABSTRACT FROM AUTHOR] Copyright of International Journal of Production Research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</si>
  <si>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Duty and workstation rostering considering preferences and fairness: a case study at a department of anaesthesiology.</t>
  </si>
  <si>
    <t>Fügener, Andreas; Brunner, Jens O.; Podtschaske, Armin</t>
  </si>
  <si>
    <t>10.1080/00207543.2015.1082667</t>
  </si>
  <si>
    <t>MEDICAL care; OPERATING rooms; FAIRNESS; ANESTHESIOLOGY; CASE studies; MEDICAL appointments; COORDINATION (Human services)</t>
  </si>
  <si>
    <t>fairness in scheduling; health care; physician scheduling</t>
  </si>
  <si>
    <t>This research addresses a personnel scheduling problem at hospitals. We present two mixed integer linear programming models – a duty-roster model and a workstation-roster model. The duty-roster model determines the assignment of physicians to 24-h and late duties whereas the workstation-roster model assigns physicians to actual workstations as operating rooms. The former serves as an input for the latter. In both models, we maximise the number of assignments subject to labour regulations and internal department-specific scheduling rules. Furthermore, we consider experience levels and qualifications in our models. To promote for job satisfaction, we take into account fairness aspects as well as individual physician preferences. Using real-world data from our cooperating department of anaesthesiology with 120 physicians, we set up a case study. Computational results indicate the superior quality compared to manual scheduling which is currently in use at our cooperation hospital. Furthermore, we develop an extensive computational study with 5800 instances to test the models. We show that the computational burden is negligible and we derive managerial insight for the scheduling process. [ABSTRACT FROM PUBLISHER] Copyright of International Journal of Production Research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</si>
  <si>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Impacts of using a performance measurement system in supply chain management: a case study.</t>
  </si>
  <si>
    <t>Laihonen, Harri; Pekkola, Sanna</t>
  </si>
  <si>
    <t>10.1080/00207543.2016.1181810</t>
  </si>
  <si>
    <t>SUPPLY chain management; ORGANIZATIONAL performance; PERFORMANCE evaluation; INTERORGANIZATIONAL networks; KNOWLEDGE transfer</t>
  </si>
  <si>
    <t>knowledge management; performance analysis; performance information; performance measures; supply chain management</t>
  </si>
  <si>
    <t>The study examines how the utilisation of a new performance measurement system (PMS) influences supply chain management (SCM) and what kind of impacts the new system has on the performance of the supply chain. The paper utilises a longitudinal research setting where the data was gathered in two semi-structured interview studies after an action research project in which a new measurement system was designed and developed. The findings show how a PMS serves as a catalyst of inter-organisational knowledge transfer and promotes shared learning. The results also show how knowledge transfer and shared learning led to improved performance of the supply chain. The paper contributes by opening up the practical mechanisms through which performance measurement provides value for SCM and by showing how inter-organisational transfer of performance information catalyses learning and performance improvement. The paper looks beyond the design of performance measures and provides a view on the practice of supply chain performance management. The paper illustrates how sharing performance information amongst supply chain companies improves managers’ awareness of shared targets and the status of network operations. This also resulted in improved performance in the studied case network. Overall, the results encourage organisations to engage in network-level performance measurement and share performance information with their network partners. [ABSTRACT FROM AUTHOR] Copyright of International Journal of Production Research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</si>
  <si>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Inter-organisational green packaging design: a case study of influencing factors and constraints in the automotive supply chain.</t>
  </si>
  <si>
    <t>White, Gareth R.T.; Wang, Xiaojun; Li, Dong</t>
  </si>
  <si>
    <t>10.1080/00207543.2014.975854</t>
  </si>
  <si>
    <t>PACKAGING research; SUPPLY chains; SUPPLY chain management; Industrial Design Services; Packaging and Labeling Services; PACKAGING design; ENVIRONMENTALISM</t>
  </si>
  <si>
    <t>case study; fuzzy AHP; fuzzy TOPSIS; packing problems; supply chain management</t>
  </si>
  <si>
    <t>Green packaging is playing an increasingly important role in greening the supply chain. However, the issues that companies face when developing green packaging solutions for the transportation of products within supply chains are poorly understood. A case study of an automotive component manufacturer is presented that explores the complexity of the decisions that surround the decision of inter-organisational packaging design. Drawing upon the literature, legislation and the expert evaluation provided by the case organisation, it identifies the important criteria that influence packaging design and comprise customer requirements, legislation, operational and environmental concerns. This research finds that even though the company makes significant efforts to improve its environmental performance, operational concerns are most influential factors in the design of packaging. Initiatives that aim to improve the environmental performance of packaging are also constrained by external influences in the supply chain, such as customer pressure to adopt branded packaging systems and the inability to influence the design of incoming goods and material packaging. [ABSTRACT FROM AUTHOR] Copyright of International Journal of Production Research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</si>
  <si>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Minimising work overload in mixed-model assembly lines with different types of operators: a case study from the truck industry.</t>
  </si>
  <si>
    <t>Aroui, Karim; Alpan, Gülgün; Frein, Yannick</t>
  </si>
  <si>
    <t>10.1080/00207543.2017.1346313</t>
  </si>
  <si>
    <t>ASSEMBLY line methods; TRUCK industry; PRODUCTION scheduling; PRODUCTION control; FACTORY management; Process, Physical Distribution, and Logistics Consulting Services; Truck, truck tractor and bus merchant wholesalers; Heavy Duty Truck Manufacturing; Automobile and Other Motor Vehicle Merchant Wholesalers; MATHEMATICAL sequences</t>
  </si>
  <si>
    <t>meta-heuristics; mixed-integer linear programming; mixed-model assembly line; sequencing problem; work overload minimisation</t>
  </si>
  <si>
    <t>This paper considers the problem of sequencing mixed-model assembly lines (MMALs). Our goal is to determine the sequence of products to minimise work overload. This problem is known as the MMAL sequencing problem with work overload minimisation: we explicitly use task operation times to find the product sequence. This paper is based on an industrial case study of a truck assembly line. In this industrial context, as a reaction to work overloads, operators at the workstations finish their tasks before the product reaches the next workstation, but at the expense of fatigue. Furthermore, there are different types of operators, each with different task responsibilities. The originality of this work is to model this new way of reacting against work overloads, to integrate three operator types in the sequencing model and to apply the developed methods in a real industrial context. To solve this problem, we propose three meta-heuristic procedures: genetic algorithm, simulated annealing and a combination of these two meta-heuristics. All the methods proposed are tested on industrial data and compared to the solutions obtained using a mixed-integer linear programme. The results show that the proposed methods considerably improve the results of the current procedure used in the case study. [ABSTRACT FROM AUTHOR] Copyright of International Journal of Production Research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</si>
  <si>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Optimizing OEE, productivity and production cost for improving sales volume in an automobile industry through TPM: a case study.</t>
  </si>
  <si>
    <t>Gupta, Pardeep; Vardhan, Sachit</t>
  </si>
  <si>
    <t>10.1080/00207543.2016.1145817</t>
  </si>
  <si>
    <t>TOTAL productive maintenance; AUTOMOBILE industry; ECONOMIC competition; PRODUCTION management (Manufacturing); INDUSTRIAL productivity; INDUSTRIAL costs; Automobile and light-duty motor vehicle manufacturing; Automobile Manufacturing; Motor Vehicle Body Manufacturing; New and used automobile and light-duty truck merchant wholesalers; Automobile and Other Motor Vehicle Merchant Wholesalers; New Car Dealers; Process, Physical Distribution, and Logistics Consulting Services</t>
  </si>
  <si>
    <t>manufacturing performance; overall equipment effectiveness; production cost; productivity; sales volume</t>
  </si>
  <si>
    <t>The aim of this paper is to investigate how increase in sales volume has evolved by improving overall equipment effectiveness (OEE) of machines, plant productivity and production cost through total productive maintenance (TPM) initiatives in a reputed tractors manufacturing industry in India. In the present scenario of global competitive market, the manufacturing industry needs to improve their operational performance for surviving and prospering. TPM is practised by industry as a business tool for rapid and continuous improvement in its manufacturing capabilities. OEE offers a powerful control tool to overcome production deficiencies and operational performance constrains. Productivity and manufacturing cost are also crucial operational measures to analyse the manufacturing performance. In this study, evaluation and analysis of the methodology adopted for improving sales volume through TPM initiatives was carried out using an interactive research approach. The industrial example on the application of OEE tool demonstrates that it has a remarkable potential to enhance the equipment effectiveness. The empirical findings of the study reveal that augmented OEE and productivity, and reduced production cost resulted to double the sales revenue and triple the profit within a period of three years. The industry also achieved notably tangible and intangible benefits with the TPM implementation. [ABSTRACT FROM AUTHOR] Copyright of International Journal of Production Research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</si>
  <si>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Price determinants for remanufactured electronic products: a case study on eBay UK.</t>
  </si>
  <si>
    <t>Pang, Gu; Casalin, Fabrizio; Papagiannidis, Savvas; Muyldermans, Luc; Tse, Ying Kei</t>
  </si>
  <si>
    <t>10.1080/00207543.2014.958594</t>
  </si>
  <si>
    <t>REMANUFACTURING; INTERNET auctions; REGRESSION analysis; WARRANTY; SUPPLY &amp; demand; Other direct insurance (except life, health and medical) carriers; Electronic Auctions; Electronic shopping and mail-order houses; Other Electronic and Precision Equipment Repair and Maintenance; ELECTRONICS -- Sales &amp; prices; STATISTICAL bootstrapping; REPUTATION (Sociology)</t>
  </si>
  <si>
    <t>bootstrapping; collinearity; price differentials; regression methods; remanufacturing</t>
  </si>
  <si>
    <t>In this paper, we analyse the market determinants of price differentials between new and remanufactured products in Electronics using data on purchases made on eBay UK. The empirical analysis is carried out by means of linear regression methods, which are capable of controlling for the presence of collinearity among the explanatory variables. Our empirical results suggest that the seller reputation, length of warranties, proxies of demand and supply of remanufactured products, duration, end day of product listings as well as the availability of return policies are important determinants of price differentials. Most importantly, we find that the seller identity plays an important role, as our empirical results are predominantly driven by transactions carried out by non-manufacturer-approved vendors. [ABSTRACT FROM AUTHOR] Copyright of International Journal of Production Research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</si>
  <si>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How Supply Chain Management Enhances SMEs’ Competitiveness: A Case Study.</t>
  </si>
  <si>
    <t>Simamora, Manaek; Aiman, Syahrul; Subiyanto, Bambang</t>
  </si>
  <si>
    <t>IUP Journal of Supply Chain Management</t>
  </si>
  <si>
    <t>SUPPLY chain management; ECONOMIC competition; BUSINESS planning; SMALL business; INDONESIA</t>
  </si>
  <si>
    <t>Supply Chain Management (SCM) has been widely acknowledged as very important business strategy in the enhancement of competitiveness of enterprises. Many trends in SCM and its implications have been pointed out and a management platform has also been introduced by earlier writers. Considering various trend, implication and design of supply chain, a study on how SCM implemented in Small and Medium Enterprises (SMEs) in Indonesia which produce various coconut-based products was conducted. This paper briefly reviews some concepts in SCM. The aim is to update and disseminate some of the latest concepts. The SCM applied by an SME, namely PT. Tropica Nucifera Industry (PT.TNI), is also reviewed. Key to the success of PT.TNI is its ability to establish win/win and very strong collaboration with two main players in the supply chain, i.e., ‘many small suppliers’ and knowledge institutions. The company is adding knowledge institutions in their SCM, realizing the important role of the knowledge institutions in enhancing their collaboration with many small suppliers. This enables the company to create sustainable innovation at the grassroots level. [ABSTRACT FROM AUTHOR] Copyright of IUP Journal of Supply Chain Management is the property of IUP Publications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</si>
  <si>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The effect of green supply chain management practices on environmental performance and competitive advantage: a case study of the cement industry.</t>
  </si>
  <si>
    <t>Khaksar, Ehsan; Abbasnejad, Tayyebeh; Esmaeili, Ahmad; Tamošaitienė, Jolanta</t>
  </si>
  <si>
    <t>10.3846/20294913.2015.1065521</t>
  </si>
  <si>
    <t>SUPPLY chain management; ECONOMIC competition; CEMENT industries; SUSTAINABLE development; ORGANIZATIONAL performance; IRAN; Other specialty-line building supplies merchant wholesalers; Cement Manufacturing; Administration of General Economic Programs</t>
  </si>
  <si>
    <t>competitive advantage; environmental performance; green innovations; green supplier; green supply chain management</t>
  </si>
  <si>
    <t>Nowadays, sustainable development has been introduced and integrated into production and operation management field through the concept of the green supply chain. Green regulations and principles have gained the interest of managers and practitioners in selecting innovative practices for suppliers and organisations. Accordingly, the present study aims to evaluate the relationship between a green supplier, green innovation, environmental performance, and competitive advantage in the cement industry, which is an important industry for Iran. This study is descriptive in nature and conducted based on correlation and structural equation modelling. Managers and experts of cement companies in Fars Province are selected as samples for the study. A questionnaire and Smart-PLS software were used as research tools. The results of data analysis show that there is a positive and significant relationship between a green supplier, green innovations and environmental performance of an organisation, while there is a negative yet significant relationship between a green supplier, green innovations and environmental performance of an organisation. There is also a significant positive relationship between green innovation and environmental performance on one hand, and environmental performance and competitive advantage on the other. [ABSTRACT FROM AUTHOR] Copyright of Technological &amp; Economic Development of Economy is the property of Vilnius Gediminas Technical University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</si>
  <si>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Hero MotoCorp's Quest for Efficiency and Effectiveness in Supply Chain Management: A Case Study of Direct On-Line Supplies System.</t>
  </si>
  <si>
    <t>SUPPLY chain management; INDUSTRIAL efficiency; ENTERPRISE resource planning; INFORMATION technology; HERO MotoCorp Ltd.</t>
  </si>
  <si>
    <t>Efficiency in Supply Chain Management (SCM) has emerged as a challenge for manufacturing organizations. The case becomes more important where most of the materials are to be outsourced. The advanced technologies like Just-in-Time (JIT) and Flexible Manufacturing System (FMS) have increased the importance of supply chain optimization. The case is about Direct-On-Line (DOL) supplies system used by Hero MotoCorp (HMC) (India's No.1 two-wheeler manufacturing company) for managing efficiently their advanced manufacturing system of different components, parts supplies at different units. The study shows how HMC managed their suppliers system by DOL supplies to the different lines of production. The company is known for high quality product variety offerings in two-wheeler market. The supplies system used by company shows high level of efficiency all around. The case discusses the problem of managing high level of outsourcing with low level of inventories at manufacture's end. The case shows a way out of the complexity of managing large numbers of vendors with the help of Enterprise Resource Planning (ERP) and Information Technology (IT) integration in SCM. The basic objectives covered are: understanding what DOL system is and how it functions. [ABSTRACT FROM AUTHOR] Copyright of IUP Journal of Operations Management is the property of IUP Publications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</si>
  <si>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Inbound Logistics: A Case Study.</t>
  </si>
  <si>
    <t>Vieira Takita, Antonio Mitsumasa; Leite, Jandecy Cabral</t>
  </si>
  <si>
    <t>Business Management Dynamics</t>
  </si>
  <si>
    <t>Society for Business Management Dynamics</t>
  </si>
  <si>
    <t>LOGISTICS; ECONOMIC competition; PRODUCT life cycle; INDUSTRIAL costs; LEAN management; INTERNATIONAL markets; BRAZIL; Process, Physical Distribution, and Logistics Consulting Services</t>
  </si>
  <si>
    <t>Lean Production and Inbound Logistic; Value Mapping Flow</t>
  </si>
  <si>
    <t>The competition among companies and corporations forces them continually seek for improvements to achieve and keep place in the market. In the dynamism of current time, in which big brands are unstable and the cycle of life of their products are gradually shorter, adapt the production means is becoming a matter of survival, once the products among competitors are getting more and more similar, in technology and price as well. The differential consists, therefore, in production costs, storage, distribution and transport, what it is called inbound and outbound logistics. The companies, which are able to optimize their service and produce through lean manufacturer, has the possibility of putting in the market, in fact short time, new models. To make the costs more competitive, it was used in this study the Value Flow Mapping in a factory located in Manaus Industrial Pole, which has the main clients two wheels that automakers produce in Brazil. This factory works with national and international logistic, through waterway and road transport, to import raw material and inputs for its end product. The article about dissertates concepts which base the tool of Value Flow Mapping, advantages, improvements, besides difficulties for its implantation and necessary steps for its use. The main goal of this study is to sustain the process of continuing improvement, focused on Lean Production. The methodology used was the case study. The result it will reached the productive process leaner and, therefore, more competitive for global market. [ABSTRACT FROM AUTHOR] Copyright of Business Management Dynamics is the property of Society for Business Management Dynamics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</si>
  <si>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Are Private Interests Clouding the Peer-Review Process of the WHO Bulletin ? A Case Study.</t>
  </si>
  <si>
    <t>Homedes, Nuria; Ugalde, Antonio</t>
  </si>
  <si>
    <t>Accountability in Research: Policies &amp; Quality Assurance</t>
  </si>
  <si>
    <t>10.1080/08989621.2016.1171150</t>
  </si>
  <si>
    <t>PROFESSIONAL peer review; PHARMACEUTICAL industry; LATIN America; WORLD Health Organization; Drugs and Druggists' Sundries Merchant Wholesalers; Pharmaceutical and medicine manufacturing; Pharmaceutical Preparation Manufacturing; Pharmaceuticals and pharmacy supplies merchant wholesalers; DRUG periodicals; PUBLICATION bias</t>
  </si>
  <si>
    <t>Clinical trials; ethics; pharmaceutical industry; publication bias; WHO</t>
  </si>
  <si>
    <t>Readers’ trust on the medical literature has been eroded, and journal editors and some editorial boards are taking measures to ensure that authors fully and accurately report research findings and disclose conflicts of interest. This article describes a case study in which the papers editor of the World Health Organization (WHO)Bulletininfluenced the content of an article that had been approved by the external reviewers. The editor objected to the publication of the large price differentials of the new molecular entities (NMEs) across the Latin American countries where they had been tested and the limited added therapeutic value of the NMEs that had been assessed by independent drug bulletins. This article summarizes the exchanges with WHO staff and posits the hypothesis that the WHOBulletinmight be affected by the shifts in WHO financing. Several authors have raised concern about the impact of financial conflicts of interest in WHO activities in the field of nutrition, intellectual property, and in the emergency response to the flu pandemic. Moreover, it has been reported that powerful WHO contributors pressured WHO into revising its publication policy. This is the first time that authors question if these conflicts of interest are also affecting the editorial independence of the WHOBulletin. [ABSTRACT FROM AUTHOR] Copyright of Accountability in Research: Policies &amp; Quality Assurance is the property of Taylor &amp; Francis Ltd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</si>
  <si>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 using sequence homology to identify putative phosphorylation sites in an evolutionarily distant species (honeybee).</t>
  </si>
  <si>
    <t>Trost, Brett; Napper, Scott; Kusalik, Anthony</t>
  </si>
  <si>
    <t>Briefings in Bioinformatics</t>
  </si>
  <si>
    <t>10.1093/bib/bbu040</t>
  </si>
  <si>
    <t>Research and Development in Biotechnology; Research and Development in the Physical, Engineering, and Life Sciences (except Biotechnology); BIOLOGICAL homology; PHOSPHORYLATION; AMINO acid sequence; HONEYBEE genetics; BIOINFORMATICS</t>
  </si>
  <si>
    <t>Apis mellifera; biological databases; homology; honeybee; phosphorylation; protein kinases</t>
  </si>
  <si>
    <t>The majority of scientific resources are devoted to studying a relatively small number of model species, meaning that the ability to translate knowledge across species is of considerable importance. Obtaining species-specific knowledge enables targeted investigations of the biology and pathobiology of a particular species, and facilitates comparative analyses. Phosphorylation is the most widespread posttranslational modification in eukaryotes, and although many phosphorylation sites have been experimentally identified for some species, little or no data are available for others. Using the honeybee as a test organism, this case study illustrates the process of using protein sequence homology to identify putative phosphorylation sites in a species of interest using experimentally determined sites from other species. A number of issues associated with this process are examined and discussed. Several databases of experimentally determined phosphorylation sites exist; however, it can be difficult for the nonspecialist to ascertain how their contents compare. Thus, this case study assesses the content and comparability of several phosphorylation site databases. Additional issues examined include the efficacy of homology-based phosphorylation site prediction, the impact of the level of evolutionary relatedness between species in making these predictions, the ability to translate knowledge of phosphorylation sites across large evolutionary distances and the criteria that should be used in selecting probable phosphorylation sites in the species of interest. Although focusing on phosphorylation, the issues discussed here also apply to the homology-based cross-species prediction of other post-translational modifications, as well as to sequence motifs in general. [ABSTRACT FROM AUTHOR] Copyright of Briefings in Bioinformatics is the property of Oxford University Press / USA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</si>
  <si>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A Case Study on Evaluating Manual and Automated Heat Sink Assembly using FEA and Testing.</t>
  </si>
  <si>
    <t>Sumalinog, Michael Randy; Tan, Jesus; Kurwa, Murad</t>
  </si>
  <si>
    <t>FINITE element method; SIMULATION methods &amp; models; ASSEMBLY line methods; MANUFACTURING process automation; Electronic components, navigational and communications equipment and supplies merchant wholesalers; Semiconductor and other electronic component manufacturing; Printed Circuit Assembly (Electronic Assembly) Manufacturing; Bare Printed Circuit Board Manufacturing; Other Electronic Parts and Equipment Merchant Wholesalers; STRAIN gages; HEAT sinks (Electronics); BALL grid array technology; PRINTED circuit design</t>
  </si>
  <si>
    <t>The article presents a case study of the use of strain gauge testing and finite element analysis (FEA) as a simulation tool for the evaluation and optimization of the heat sink assembly process in manual and automated methods. It says that the optimized FE models can be use to perform other studies to enhance strain values and prevent damaging board flexure, such as the location of the ball grid arrays (BGAs) on the printed circuit board (PCB).</t>
  </si>
  <si>
    <t>Challenges for agricultural development in a resource-rich developing country: a case study of Papua New Guinea.</t>
  </si>
  <si>
    <t>Sanida, Osborne; Asafu-Adjaye, John; Mahadevan, Renuka</t>
  </si>
  <si>
    <t>Journal of the Asia Pacific Economy</t>
  </si>
  <si>
    <t>10.1080/13547860.2016.1145789</t>
  </si>
  <si>
    <t>INVESTMENTS; MANUFACTURING industries; INDUSTRIAL productivity; INFRASTRUCTURE (Economics); PAPUA New Guinea; Investment Advice; Miscellaneous Financial Investment Activities; AGRICULTURAL development; DEVELOPING countries</t>
  </si>
  <si>
    <t>agricultural development; C013; C68; computable general equilibrium model; Papua New Guinea; Q18; Resource rich-developing countries</t>
  </si>
  <si>
    <t>Many resource-rich developing countries are often faced with the challenge of generating sufficient employment for poverty alleviation due to factors such as the capital-intensive nature of resource extraction, the lack of (or weak) linkages between the resource sector and the wider economy, and potential Dutch disease effects. Using Papua New Guinea as a case study, this paper uses a dynamic computable general equilibrium model to analyse some options for a resource-dependent developing country to boost growth in the agricultural and manufacturing sectors. Four policy experiments were conducted to examine the impacts of increased primary factor productivity growth in the agricultural and manufacturing industries; increased investment in agriculture; increased investment in agriculture in conjunction with improved infrastructure; and improved value adding and productivity in agro-processing. Our results indicate that investing in agriculture and manufacturing without addressing supply side constraints such as poor road infrastructure would fail to maximise the desired impacts. We also show that by shifting the emphasis from production of primary commodities for export to value adding or secondary production activities, resource-dependent developing countries could enhance growth and employment. [ABSTRACT FROM AUTHOR] Copyright of Journal of the Asia Pacific Economy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</si>
  <si>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Tourism as a vehicle for regional development in peripheral areas – myth or reality? A longitudinal case study of Swedish regions.</t>
  </si>
  <si>
    <t>Bohlin, Magnus; Brandt, Daniel; Elbe, Jörgen</t>
  </si>
  <si>
    <t>10.1080/09654313.2016.1194807</t>
  </si>
  <si>
    <t>RURAL tourism; SUSTAINABLE tourism; TOURISM; SWEDEN; Administration of Urban Planning and Community and Rural Development; All Other Amusement and Recreation Industries; Hotels (except Casino Hotels) and Motels; Casino Hotels; Bed-and-Breakfast Inns; All Other Traveler Accommodation; RV (Recreational Vehicle) Parks and Campgrounds; Recreational and Vacation Camps (except Campgrounds); Convention and Visitors Bureaus; RURAL development; SWEDEN -- Description &amp; travel</t>
  </si>
  <si>
    <t>clusters; regional policy; the EU; Tourism</t>
  </si>
  <si>
    <t>In the contemporary so-called ‘competition state era’, many rural and peripheral regions are in decline. Tourism is increasingly viewed as being able to alleviate and rejuvenate regions that are facing economic difficulties. The European Union has launched several programmes with the goal of stimulating growth and employment in peripheral areas. These programmes are often used to support tourism development projects. In this paper, a longitudinal analysis of spatial changes in Swedish tourism is conducted. The analysis is based on statistics regarding overnight stays in Swedish commercial accommodation facilities. The aim is to investigate if tourism and tourism policy contribute to the reduction in disparities between regions. Although there are exceptions, the main findings indicate that the potential for creating sustainable rural tourism growth through tourism policy seems to be much less than the popular discourse suggests. [ABSTRACT FROM PUBLISHER] Copyright of European Planning Studies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</si>
  <si>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Case study: Burmese healthy mothers and infants.</t>
  </si>
  <si>
    <t>Dung Chu; Dashen, Monica; Selva, Marcia; Suchowski, Maria</t>
  </si>
  <si>
    <t>Statistical Journal of the IAOS</t>
  </si>
  <si>
    <t>10.3233/SJI-160994</t>
  </si>
  <si>
    <t>BURMA; PRENATAL care; INFANT health services; COMMUNITY services; MATERNAL health services; SOCIETIES</t>
  </si>
  <si>
    <t>Maternal and infant care; Myanmar; survey methods</t>
  </si>
  <si>
    <t>Pre-natal care plays a critical role in maternal and infant healthcare. The present work seeks to assess a maternal and infant care program administered by Global Community Service Foundation, (GCSF), in the Inle lake area of Myanmar (formerly called Burma), and identify ways to expand it. Such expansions includes both the identification of additional villages to service by GCSF, as well as the identification of maternal and infant care knowledge gaps of women and health care workers with the objective of training. Statistics without Borders (SwB) members worked closely with the organization to design and implement the surveys, as well as process and analyze the data. This paper discusses the key results. [ABSTRACT FROM AUTHOR] Copyright of Statistical Journal of the IAOS is the property of IOS Press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</si>
  <si>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Statistics</t>
  </si>
  <si>
    <t>Sustainability through an integrated approach to decision making? A law and regulation case study.</t>
  </si>
  <si>
    <t>Brown, Abbe E.L.</t>
  </si>
  <si>
    <t>International Review of Law, Computers &amp; Technology</t>
  </si>
  <si>
    <t>10.1080/13600869.2015.1130982</t>
  </si>
  <si>
    <t>INFORMATION theory; DECISION making in law; SOCIAL policy; SOCIAL conflict; CLIMATE change</t>
  </si>
  <si>
    <t>courts; information; technology</t>
  </si>
  <si>
    <t>Many legal fields are relevant to all kinds of problems; however, decision makers often take a narrow approach, looking only at the base of the claim or the issue they are established to consider. This can led to imbalanced outcomes. There is a particular risk of this in respect of decisions regarding key societal challenges, which might be the subject of law and policymaking from several different perspectives. This paper explores the need and bases for a more integrated approach to decision making. It does so using a case study, and explores a range of laws that could be relevant to a business seeking to use technology and resources that could address climate change, the different decisions that courts can make (with a focus on the nature of the action, outcome and forum), and the resulting conflicts, synergies and areas of enquiry. [ABSTRACT FROM AUTHOR] Copyright of International Review of Law, Computers &amp; Technology is the property of Routledge and its content may not be copied or emailed to multiple sites or posted to a listserv without the copyright holder's express written permission. However, users may print, download, or email articles for individual use. This abstract may be abridged. No warranty is given about the accuracy of the copy. Users should refer to the original published version of the material for the full abstract. (Copyright applies to all Abstracts.)</t>
  </si>
  <si>
    <t>http://elibrary.welingkar.org:2057/login.aspx?direct=true&amp;db=buh&amp;AN=111969186&amp;site=ehost-live</t>
  </si>
  <si>
    <t>http://elibrary.welingkar.org:2057/login.aspx?direct=true&amp;db=buh&amp;AN=100577813&amp;site=ehost-live</t>
  </si>
  <si>
    <t>Case Title</t>
  </si>
  <si>
    <t>http://elibrary.welingkar.org:2057/login.aspx?direct=true&amp;db=buh&amp;AN=117819985&amp;site=ehost-live</t>
  </si>
  <si>
    <t>http://elibrary.welingkar.org:2057/login.aspx?direct=true&amp;db=buh&amp;AN=102265002&amp;site=ehost-live</t>
  </si>
  <si>
    <t>http://elibrary.welingkar.org:2057/login.aspx?direct=true&amp;db=buh&amp;AN=134096311&amp;site=ehost-live</t>
  </si>
  <si>
    <t>http://elibrary.welingkar.org:2057/login.aspx?direct=true&amp;db=buh&amp;AN=124303173&amp;site=ehost-live</t>
  </si>
  <si>
    <t>http://elibrary.welingkar.org:2057/login.aspx?direct=true&amp;db=buh&amp;AN=100775274&amp;site=ehost-live</t>
  </si>
  <si>
    <t>http://elibrary.welingkar.org:2057/login.aspx?direct=true&amp;db=buh&amp;AN=118890091&amp;site=ehost-live</t>
  </si>
  <si>
    <t>http://elibrary.welingkar.org:2057/login.aspx?direct=true&amp;db=buh&amp;AN=119150043&amp;site=ehost-live</t>
  </si>
  <si>
    <t>http://elibrary.welingkar.org:2057/login.aspx?direct=true&amp;db=buh&amp;AN=119804592&amp;site=ehost-live</t>
  </si>
  <si>
    <t>http://elibrary.welingkar.org:2057/login.aspx?direct=true&amp;db=buh&amp;AN=121063585&amp;site=ehost-live</t>
  </si>
  <si>
    <t>http://elibrary.welingkar.org:2057/login.aspx?direct=true&amp;db=buh&amp;AN=120212663&amp;site=ehost-live</t>
  </si>
  <si>
    <t>http://elibrary.welingkar.org:2057/login.aspx?direct=true&amp;db=buh&amp;AN=114607719&amp;site=ehost-live</t>
  </si>
  <si>
    <t>http://elibrary.welingkar.org:2057/login.aspx?direct=true&amp;db=buh&amp;AN=120914056&amp;site=ehost-live</t>
  </si>
  <si>
    <t>http://elibrary.welingkar.org:2057/login.aspx?direct=true&amp;db=buh&amp;AN=118912908&amp;site=ehost-live</t>
  </si>
  <si>
    <t>http://elibrary.welingkar.org:2057/login.aspx?direct=true&amp;db=buh&amp;AN=124603709&amp;site=ehost-live</t>
  </si>
  <si>
    <t>http://elibrary.welingkar.org:2057/login.aspx?direct=true&amp;db=buh&amp;AN=118115054&amp;site=ehost-live</t>
  </si>
  <si>
    <t>http://elibrary.welingkar.org:2057/login.aspx?direct=true&amp;db=buh&amp;AN=117515413&amp;site=ehost-live</t>
  </si>
  <si>
    <t>http://elibrary.welingkar.org:2057/login.aspx?direct=true&amp;db=buh&amp;AN=119771665&amp;site=ehost-live</t>
  </si>
  <si>
    <t>http://elibrary.welingkar.org:2057/login.aspx?direct=true&amp;db=buh&amp;AN=121141177&amp;site=ehost-live</t>
  </si>
  <si>
    <t>http://elibrary.welingkar.org:2057/login.aspx?direct=true&amp;db=buh&amp;AN=119119248&amp;site=ehost-live</t>
  </si>
  <si>
    <t>http://elibrary.welingkar.org:2057/login.aspx?direct=true&amp;db=buh&amp;AN=118838966&amp;site=ehost-live</t>
  </si>
  <si>
    <t>http://elibrary.welingkar.org:2057/login.aspx?direct=true&amp;db=buh&amp;AN=116239740&amp;site=ehost-live</t>
  </si>
  <si>
    <t>http://elibrary.welingkar.org:2057/login.aspx?direct=true&amp;db=buh&amp;AN=117310790&amp;site=ehost-live</t>
  </si>
  <si>
    <t>http://elibrary.welingkar.org:2057/login.aspx?direct=true&amp;db=buh&amp;AN=116294575&amp;site=ehost-live</t>
  </si>
  <si>
    <t>http://elibrary.welingkar.org:2057/login.aspx?direct=true&amp;db=buh&amp;AN=116294578&amp;site=ehost-live</t>
  </si>
  <si>
    <t>http://elibrary.welingkar.org:2057/login.aspx?direct=true&amp;db=buh&amp;AN=113422670&amp;site=ehost-live</t>
  </si>
  <si>
    <t>http://elibrary.welingkar.org:2057/login.aspx?direct=true&amp;db=buh&amp;AN=116294574&amp;site=ehost-live</t>
  </si>
  <si>
    <t>http://elibrary.welingkar.org:2057/login.aspx?direct=true&amp;db=buh&amp;AN=116971967&amp;site=ehost-live</t>
  </si>
  <si>
    <t>http://elibrary.welingkar.org:2057/login.aspx?direct=true&amp;db=buh&amp;AN=115129130&amp;site=ehost-live</t>
  </si>
  <si>
    <t>http://elibrary.welingkar.org:2057/login.aspx?direct=true&amp;db=buh&amp;AN=116996688&amp;site=ehost-live</t>
  </si>
  <si>
    <t>http://elibrary.welingkar.org:2057/login.aspx?direct=true&amp;db=buh&amp;AN=116971966&amp;site=ehost-live</t>
  </si>
  <si>
    <t>http://elibrary.welingkar.org:2057/login.aspx?direct=true&amp;db=buh&amp;AN=118510957&amp;site=ehost-live</t>
  </si>
  <si>
    <t>http://elibrary.welingkar.org:2057/login.aspx?direct=true&amp;db=buh&amp;AN=111523929&amp;site=ehost-live</t>
  </si>
  <si>
    <t>http://elibrary.welingkar.org:2057/login.aspx?direct=true&amp;db=buh&amp;AN=116686324&amp;site=ehost-live</t>
  </si>
  <si>
    <t>http://elibrary.welingkar.org:2057/login.aspx?direct=true&amp;db=buh&amp;AN=102069747&amp;site=ehost-live</t>
  </si>
  <si>
    <t>http://elibrary.welingkar.org:2057/login.aspx?direct=true&amp;db=buh&amp;AN=110137042&amp;site=ehost-live</t>
  </si>
  <si>
    <t>http://elibrary.welingkar.org:2057/login.aspx?direct=true&amp;db=buh&amp;AN=110457113&amp;site=ehost-live</t>
  </si>
  <si>
    <t>http://elibrary.welingkar.org:2057/login.aspx?direct=true&amp;db=buh&amp;AN=100818539&amp;site=ehost-live</t>
  </si>
  <si>
    <t>http://elibrary.welingkar.org:2057/login.aspx?direct=true&amp;db=buh&amp;AN=99964102&amp;site=ehost-live</t>
  </si>
  <si>
    <t>http://elibrary.welingkar.org:2057/login.aspx?direct=true&amp;db=buh&amp;AN=108867302&amp;site=ehost-live</t>
  </si>
  <si>
    <t>http://elibrary.welingkar.org:2057/login.aspx?direct=true&amp;db=buh&amp;AN=100573374&amp;site=ehost-live</t>
  </si>
  <si>
    <t>http://elibrary.welingkar.org:2057/login.aspx?direct=true&amp;db=buh&amp;AN=109483552&amp;site=ehost-live</t>
  </si>
  <si>
    <t>http://elibrary.welingkar.org:2057/login.aspx?direct=true&amp;db=buh&amp;AN=110379632&amp;site=ehost-live</t>
  </si>
  <si>
    <t>http://elibrary.welingkar.org:2057/login.aspx?direct=true&amp;db=buh&amp;AN=112376324&amp;site=ehost-live</t>
  </si>
  <si>
    <t>http://elibrary.welingkar.org:2057/login.aspx?direct=true&amp;db=buh&amp;AN=100387992&amp;site=ehost-live</t>
  </si>
  <si>
    <t>http://elibrary.welingkar.org:2057/login.aspx?direct=true&amp;db=buh&amp;AN=118130379&amp;site=ehost-live</t>
  </si>
  <si>
    <t>http://elibrary.welingkar.org:2057/login.aspx?direct=true&amp;db=buh&amp;AN=100987167&amp;site=ehost-live</t>
  </si>
  <si>
    <t>http://elibrary.welingkar.org:2057/login.aspx?direct=true&amp;db=buh&amp;AN=116710157&amp;site=ehost-live</t>
  </si>
  <si>
    <t>http://elibrary.welingkar.org:2057/login.aspx?direct=true&amp;db=buh&amp;AN=118509979&amp;site=ehost-live</t>
  </si>
  <si>
    <t>http://elibrary.welingkar.org:2057/login.aspx?direct=true&amp;db=buh&amp;AN=117838937&amp;site=ehost-live</t>
  </si>
  <si>
    <t>http://elibrary.welingkar.org:2057/login.aspx?direct=true&amp;db=buh&amp;AN=109462304&amp;site=ehost-live</t>
  </si>
  <si>
    <t>http://elibrary.welingkar.org:2057/login.aspx?direct=true&amp;db=buh&amp;AN=109462302&amp;site=ehost-live</t>
  </si>
  <si>
    <t>http://elibrary.welingkar.org:2057/login.aspx?direct=true&amp;db=buh&amp;AN=125804050&amp;site=ehost-live</t>
  </si>
  <si>
    <t>http://elibrary.welingkar.org:2057/login.aspx?direct=true&amp;db=buh&amp;AN=137116370&amp;site=ehost-live</t>
  </si>
  <si>
    <t>http://elibrary.welingkar.org:2057/login.aspx?direct=true&amp;db=buh&amp;AN=102257958&amp;site=ehost-live</t>
  </si>
  <si>
    <t>http://elibrary.welingkar.org:2057/login.aspx?direct=true&amp;db=buh&amp;AN=126796990&amp;site=ehost-live</t>
  </si>
  <si>
    <t>http://elibrary.welingkar.org:2057/login.aspx?direct=true&amp;db=buh&amp;AN=135718761&amp;site=ehost-live</t>
  </si>
  <si>
    <t>http://elibrary.welingkar.org:2057/login.aspx?direct=true&amp;db=buh&amp;AN=116465681&amp;site=ehost-live</t>
  </si>
  <si>
    <t>http://elibrary.welingkar.org:2057/login.aspx?direct=true&amp;db=buh&amp;AN=120793222&amp;site=ehost-live</t>
  </si>
  <si>
    <t>http://elibrary.welingkar.org:2057/login.aspx?direct=true&amp;db=buh&amp;AN=111903858&amp;site=ehost-live</t>
  </si>
  <si>
    <t>http://elibrary.welingkar.org:2057/login.aspx?direct=true&amp;db=buh&amp;AN=113544327&amp;site=ehost-live</t>
  </si>
  <si>
    <t>http://elibrary.welingkar.org:2057/login.aspx?direct=true&amp;db=buh&amp;AN=119119064&amp;site=ehost-live</t>
  </si>
  <si>
    <t>http://elibrary.welingkar.org:2057/login.aspx?direct=true&amp;db=buh&amp;AN=120385577&amp;site=ehost-live</t>
  </si>
  <si>
    <t>http://elibrary.welingkar.org:2057/login.aspx?direct=true&amp;db=buh&amp;AN=117897121&amp;site=ehost-live</t>
  </si>
  <si>
    <t>http://elibrary.welingkar.org:2057/login.aspx?direct=true&amp;db=buh&amp;AN=112640674&amp;site=ehost-live</t>
  </si>
  <si>
    <t>http://elibrary.welingkar.org:2057/login.aspx?direct=true&amp;db=buh&amp;AN=114044704&amp;site=ehost-live</t>
  </si>
  <si>
    <t>http://elibrary.welingkar.org:2057/login.aspx?direct=true&amp;db=buh&amp;AN=112453865&amp;site=ehost-live</t>
  </si>
  <si>
    <t>http://elibrary.welingkar.org:2057/login.aspx?direct=true&amp;db=buh&amp;AN=114818597&amp;site=ehost-live</t>
  </si>
  <si>
    <t>http://elibrary.welingkar.org:2057/login.aspx?direct=true&amp;db=buh&amp;AN=115307250&amp;site=ehost-live</t>
  </si>
  <si>
    <t>http://elibrary.welingkar.org:2057/login.aspx?direct=true&amp;db=buh&amp;AN=111819255&amp;site=ehost-live</t>
  </si>
  <si>
    <t>http://elibrary.welingkar.org:2057/login.aspx?direct=true&amp;db=buh&amp;AN=102319990&amp;site=ehost-live</t>
  </si>
  <si>
    <t>http://elibrary.welingkar.org:2057/login.aspx?direct=true&amp;db=buh&amp;AN=102179794&amp;site=ehost-live</t>
  </si>
  <si>
    <t>http://elibrary.welingkar.org:2057/login.aspx?direct=true&amp;db=buh&amp;AN=110456875&amp;site=ehost-live</t>
  </si>
  <si>
    <t>http://elibrary.welingkar.org:2057/login.aspx?direct=true&amp;db=buh&amp;AN=109021436&amp;site=ehost-live</t>
  </si>
  <si>
    <t>http://elibrary.welingkar.org:2057/login.aspx?direct=true&amp;db=buh&amp;AN=102884245&amp;site=ehost-live</t>
  </si>
  <si>
    <t>http://elibrary.welingkar.org:2057/login.aspx?direct=true&amp;db=buh&amp;AN=101025810&amp;site=ehost-live</t>
  </si>
  <si>
    <t>http://elibrary.welingkar.org:2057/login.aspx?direct=true&amp;db=buh&amp;AN=102275868&amp;site=ehost-live</t>
  </si>
  <si>
    <t>http://elibrary.welingkar.org:2057/login.aspx?direct=true&amp;db=buh&amp;AN=103547432&amp;site=ehost-live</t>
  </si>
  <si>
    <t>http://elibrary.welingkar.org:2057/login.aspx?direct=true&amp;db=buh&amp;AN=126023070&amp;site=ehost-live</t>
  </si>
  <si>
    <t>http://elibrary.welingkar.org:2057/login.aspx?direct=true&amp;db=buh&amp;AN=116896465&amp;site=ehost-live</t>
  </si>
  <si>
    <t>http://elibrary.welingkar.org:2057/login.aspx?direct=true&amp;db=buh&amp;AN=119150762&amp;site=ehost-live</t>
  </si>
  <si>
    <t>http://elibrary.welingkar.org:2057/login.aspx?direct=true&amp;db=buh&amp;AN=115055389&amp;site=ehost-live</t>
  </si>
  <si>
    <t>http://elibrary.welingkar.org:2057/login.aspx?direct=true&amp;db=buh&amp;AN=113490286&amp;site=ehost-live</t>
  </si>
  <si>
    <t>http://elibrary.welingkar.org:2057/login.aspx?direct=true&amp;db=buh&amp;AN=110220804&amp;site=ehost-live</t>
  </si>
  <si>
    <t>http://elibrary.welingkar.org:2057/login.aspx?direct=true&amp;db=buh&amp;AN=117023321&amp;site=ehost-live</t>
  </si>
  <si>
    <t>http://elibrary.welingkar.org:2057/login.aspx?direct=true&amp;db=buh&amp;AN=111504397&amp;site=ehost-live</t>
  </si>
  <si>
    <t>http://elibrary.welingkar.org:2057/login.aspx?direct=true&amp;db=buh&amp;AN=114014935&amp;site=ehost-live</t>
  </si>
  <si>
    <t>http://elibrary.welingkar.org:2057/login.aspx?direct=true&amp;db=buh&amp;AN=115006087&amp;site=ehost-live</t>
  </si>
  <si>
    <t>http://elibrary.welingkar.org:2057/login.aspx?direct=true&amp;db=buh&amp;AN=110220802&amp;site=ehost-live</t>
  </si>
  <si>
    <t>http://elibrary.welingkar.org:2057/login.aspx?direct=true&amp;db=buh&amp;AN=117765294&amp;site=ehost-live</t>
  </si>
  <si>
    <t>http://elibrary.welingkar.org:2057/login.aspx?direct=true&amp;db=buh&amp;AN=117023318&amp;site=ehost-live</t>
  </si>
  <si>
    <t>http://elibrary.welingkar.org:2057/login.aspx?direct=true&amp;db=buh&amp;AN=110220803&amp;site=ehost-live</t>
  </si>
  <si>
    <t>http://elibrary.welingkar.org:2057/login.aspx?direct=true&amp;db=buh&amp;AN=118744079&amp;site=ehost-live</t>
  </si>
  <si>
    <t>http://elibrary.welingkar.org:2057/login.aspx?direct=true&amp;db=buh&amp;AN=100355820&amp;site=ehost-live</t>
  </si>
  <si>
    <t>http://elibrary.welingkar.org:2057/login.aspx?direct=true&amp;db=buh&amp;AN=110456656&amp;site=ehost-live</t>
  </si>
  <si>
    <t>http://elibrary.welingkar.org:2057/login.aspx?direct=true&amp;db=buh&amp;AN=102473430&amp;site=ehost-live</t>
  </si>
  <si>
    <t>http://elibrary.welingkar.org:2057/login.aspx?direct=true&amp;db=buh&amp;AN=102320126&amp;site=ehost-live</t>
  </si>
  <si>
    <t>http://elibrary.welingkar.org:2057/login.aspx?direct=true&amp;db=buh&amp;AN=102257959&amp;site=ehost-live</t>
  </si>
  <si>
    <t>http://elibrary.welingkar.org:2057/login.aspx?direct=true&amp;db=buh&amp;AN=119283134&amp;site=ehost-live</t>
  </si>
  <si>
    <t>http://elibrary.welingkar.org:2057/login.aspx?direct=true&amp;db=buh&amp;AN=117649376&amp;site=ehost-live</t>
  </si>
  <si>
    <t>http://elibrary.welingkar.org:2057/login.aspx?direct=true&amp;db=buh&amp;AN=119729033&amp;site=ehost-live</t>
  </si>
  <si>
    <t>http://elibrary.welingkar.org:2057/login.aspx?direct=true&amp;db=buh&amp;AN=113219807&amp;site=ehost-live</t>
  </si>
  <si>
    <t>http://elibrary.welingkar.org:2057/login.aspx?direct=true&amp;db=buh&amp;AN=109235845&amp;site=ehost-live</t>
  </si>
  <si>
    <t>http://elibrary.welingkar.org:2057/login.aspx?direct=true&amp;db=buh&amp;AN=109941889&amp;site=ehost-live</t>
  </si>
  <si>
    <t>http://elibrary.welingkar.org:2057/login.aspx?direct=true&amp;db=buh&amp;AN=115009917&amp;site=ehost-live</t>
  </si>
  <si>
    <t>http://elibrary.welingkar.org:2057/login.aspx?direct=true&amp;db=buh&amp;AN=100241111&amp;site=ehost-live</t>
  </si>
  <si>
    <t>http://elibrary.welingkar.org:2057/login.aspx?direct=true&amp;db=buh&amp;AN=115006090&amp;site=ehost-live</t>
  </si>
  <si>
    <t>http://elibrary.welingkar.org:2057/login.aspx?direct=true&amp;db=buh&amp;AN=111112597&amp;site=ehost-live</t>
  </si>
  <si>
    <t>http://elibrary.welingkar.org:2057/login.aspx?direct=true&amp;db=buh&amp;AN=102269786&amp;site=ehost-live</t>
  </si>
  <si>
    <t>http://elibrary.welingkar.org:2057/login.aspx?direct=true&amp;db=buh&amp;AN=108697037&amp;site=ehost-live</t>
  </si>
  <si>
    <t>http://elibrary.welingkar.org:2057/login.aspx?direct=true&amp;db=buh&amp;AN=144570401&amp;site=ehost-live</t>
  </si>
  <si>
    <t>http://elibrary.welingkar.org:2057/login.aspx?direct=true&amp;db=buh&amp;AN=116268504&amp;site=ehost-live</t>
  </si>
  <si>
    <t>http://elibrary.welingkar.org:2057/login.aspx?direct=true&amp;db=buh&amp;AN=116465467&amp;site=ehost-live</t>
  </si>
  <si>
    <t>http://elibrary.welingkar.org:2057/login.aspx?direct=true&amp;db=buh&amp;AN=116268507&amp;site=ehost-live</t>
  </si>
  <si>
    <t>http://elibrary.welingkar.org:2057/login.aspx?direct=true&amp;db=buh&amp;AN=114168268&amp;site=ehost-live</t>
  </si>
  <si>
    <t>http://elibrary.welingkar.org:2057/login.aspx?direct=true&amp;db=buh&amp;AN=108729597&amp;site=ehost-live</t>
  </si>
  <si>
    <t>http://elibrary.welingkar.org:2057/login.aspx?direct=true&amp;db=buh&amp;AN=102274289&amp;site=ehost-live</t>
  </si>
  <si>
    <t>http://elibrary.welingkar.org:2057/login.aspx?direct=true&amp;db=buh&amp;AN=102274291&amp;site=ehost-live</t>
  </si>
  <si>
    <t>http://elibrary.welingkar.org:2057/login.aspx?direct=true&amp;db=buh&amp;AN=102273365&amp;site=ehost-live</t>
  </si>
  <si>
    <t>http://elibrary.welingkar.org:2057/login.aspx?direct=true&amp;db=buh&amp;AN=118272081&amp;site=ehost-live</t>
  </si>
  <si>
    <t>http://elibrary.welingkar.org:2057/login.aspx?direct=true&amp;db=buh&amp;AN=120902265&amp;site=ehost-live</t>
  </si>
  <si>
    <t>http://elibrary.welingkar.org:2057/login.aspx?direct=true&amp;db=buh&amp;AN=100009993&amp;site=ehost-live</t>
  </si>
  <si>
    <t>http://elibrary.welingkar.org:2057/login.aspx?direct=true&amp;db=buh&amp;AN=102165954&amp;site=ehost-live</t>
  </si>
  <si>
    <t>http://elibrary.welingkar.org:2057/login.aspx?direct=true&amp;db=buh&amp;AN=102751350&amp;site=ehost-live</t>
  </si>
  <si>
    <t>http://elibrary.welingkar.org:2057/login.aspx?direct=true&amp;db=buh&amp;AN=103311029&amp;site=ehost-live</t>
  </si>
  <si>
    <t>http://elibrary.welingkar.org:2057/login.aspx?direct=true&amp;db=buh&amp;AN=109001423&amp;site=ehost-live</t>
  </si>
  <si>
    <t>http://elibrary.welingkar.org:2057/login.aspx?direct=true&amp;db=buh&amp;AN=111920752&amp;site=ehost-live</t>
  </si>
  <si>
    <t>http://elibrary.welingkar.org:2057/login.aspx?direct=true&amp;db=buh&amp;AN=118903349&amp;site=ehost-live</t>
  </si>
  <si>
    <t>http://elibrary.welingkar.org:2057/login.aspx?direct=true&amp;db=buh&amp;AN=131598445&amp;site=ehost-live</t>
  </si>
  <si>
    <t>http://elibrary.welingkar.org:2057/login.aspx?direct=true&amp;db=buh&amp;AN=135911833&amp;site=ehost-live</t>
  </si>
  <si>
    <t>http://elibrary.welingkar.org:2057/login.aspx?direct=true&amp;db=buh&amp;AN=132556130&amp;site=ehost-live</t>
  </si>
  <si>
    <t>http://elibrary.welingkar.org:2057/login.aspx?direct=true&amp;db=buh&amp;AN=120419943&amp;site=ehost-live</t>
  </si>
  <si>
    <t>http://elibrary.welingkar.org:2057/login.aspx?direct=true&amp;db=buh&amp;AN=117510921&amp;site=ehost-live</t>
  </si>
  <si>
    <t>http://elibrary.welingkar.org:2057/login.aspx?direct=true&amp;db=buh&amp;AN=120826782&amp;site=ehost-live</t>
  </si>
  <si>
    <t>http://elibrary.welingkar.org:2057/login.aspx?direct=true&amp;db=buh&amp;AN=113199693&amp;site=ehost-live</t>
  </si>
  <si>
    <t>http://elibrary.welingkar.org:2057/login.aspx?direct=true&amp;db=buh&amp;AN=111590481&amp;site=ehost-live</t>
  </si>
  <si>
    <t>http://elibrary.welingkar.org:2057/login.aspx?direct=true&amp;db=buh&amp;AN=119485988&amp;site=ehost-live</t>
  </si>
  <si>
    <t>http://elibrary.welingkar.org:2057/login.aspx?direct=true&amp;db=buh&amp;AN=116294590&amp;site=ehost-live</t>
  </si>
  <si>
    <t>http://elibrary.welingkar.org:2057/login.aspx?direct=true&amp;db=buh&amp;AN=110682913&amp;site=ehost-live</t>
  </si>
  <si>
    <t>http://elibrary.welingkar.org:2057/login.aspx?direct=true&amp;db=buh&amp;AN=110457112&amp;site=ehost-live</t>
  </si>
  <si>
    <t>http://elibrary.welingkar.org:2057/login.aspx?direct=true&amp;db=buh&amp;AN=110682909&amp;site=ehost-live</t>
  </si>
  <si>
    <t>http://elibrary.welingkar.org:2057/login.aspx?direct=true&amp;db=buh&amp;AN=110457109&amp;site=ehost-live</t>
  </si>
  <si>
    <t>http://elibrary.welingkar.org:2057/login.aspx?direct=true&amp;db=buh&amp;AN=112713806&amp;site=ehost-live</t>
  </si>
  <si>
    <t>http://elibrary.welingkar.org:2057/login.aspx?direct=true&amp;db=buh&amp;AN=118383348&amp;site=ehost-live</t>
  </si>
  <si>
    <t>http://elibrary.welingkar.org:2057/login.aspx?direct=true&amp;db=buh&amp;AN=142838338&amp;site=ehost-live</t>
  </si>
  <si>
    <t>http://elibrary.welingkar.org:2057/login.aspx?direct=true&amp;db=buh&amp;AN=131356804&amp;site=ehost-live</t>
  </si>
  <si>
    <t>http://elibrary.welingkar.org:2057/login.aspx?direct=true&amp;db=buh&amp;AN=117516195&amp;site=ehost-live</t>
  </si>
  <si>
    <t>http://elibrary.welingkar.org:2057/login.aspx?direct=true&amp;db=buh&amp;AN=101105384&amp;site=ehost-live</t>
  </si>
  <si>
    <t>http://elibrary.welingkar.org:2057/login.aspx?direct=true&amp;db=buh&amp;AN=111098553&amp;site=ehost-live</t>
  </si>
  <si>
    <t>http://elibrary.welingkar.org:2057/login.aspx?direct=true&amp;db=buh&amp;AN=139017622&amp;site=ehost-live</t>
  </si>
  <si>
    <t>http://elibrary.welingkar.org:2057/login.aspx?direct=true&amp;db=buh&amp;AN=140216550&amp;site=ehost-live</t>
  </si>
  <si>
    <t>http://elibrary.welingkar.org:2057/login.aspx?direct=true&amp;db=buh&amp;AN=118307998&amp;site=ehost-live</t>
  </si>
  <si>
    <t>http://elibrary.welingkar.org:2057/login.aspx?direct=true&amp;db=buh&amp;AN=120355187&amp;site=ehost-live</t>
  </si>
  <si>
    <t>http://elibrary.welingkar.org:2057/login.aspx?direct=true&amp;db=buh&amp;AN=118866568&amp;site=ehost-live</t>
  </si>
  <si>
    <t>http://elibrary.welingkar.org:2057/login.aspx?direct=true&amp;db=buh&amp;AN=110319368&amp;site=ehost-live</t>
  </si>
  <si>
    <t>http://elibrary.welingkar.org:2057/login.aspx?direct=true&amp;db=buh&amp;AN=144910753&amp;site=ehost-live</t>
  </si>
  <si>
    <t>http://elibrary.welingkar.org:2057/login.aspx?direct=true&amp;db=buh&amp;AN=141551792&amp;site=ehost-live</t>
  </si>
  <si>
    <t>http://elibrary.welingkar.org:2057/login.aspx?direct=true&amp;db=buh&amp;AN=134854838&amp;site=ehost-live</t>
  </si>
  <si>
    <t>http://elibrary.welingkar.org:2057/login.aspx?direct=true&amp;db=buh&amp;AN=116331772&amp;site=ehost-live</t>
  </si>
  <si>
    <t>http://elibrary.welingkar.org:2057/login.aspx?direct=true&amp;db=buh&amp;AN=119660308&amp;site=ehost-live</t>
  </si>
  <si>
    <t>http://elibrary.welingkar.org:2057/login.aspx?direct=true&amp;db=buh&amp;AN=102262160&amp;site=ehost-live</t>
  </si>
  <si>
    <t>http://elibrary.welingkar.org:2057/login.aspx?direct=true&amp;db=buh&amp;AN=135981999&amp;site=ehost-live</t>
  </si>
  <si>
    <t>http://elibrary.welingkar.org:2057/login.aspx?direct=true&amp;db=buh&amp;AN=137120587&amp;site=ehost-live</t>
  </si>
  <si>
    <t>http://elibrary.welingkar.org:2057/login.aspx?direct=true&amp;db=buh&amp;AN=133608397&amp;site=ehost-live</t>
  </si>
  <si>
    <t>http://elibrary.welingkar.org:2057/login.aspx?direct=true&amp;db=buh&amp;AN=115490819&amp;site=ehost-live</t>
  </si>
  <si>
    <t>http://elibrary.welingkar.org:2057/login.aspx?direct=true&amp;db=buh&amp;AN=138211204&amp;site=ehost-live</t>
  </si>
  <si>
    <t>http://elibrary.welingkar.org:2057/login.aspx?direct=true&amp;db=buh&amp;AN=120606266&amp;site=ehost-live</t>
  </si>
  <si>
    <t>http://elibrary.welingkar.org:2057/login.aspx?direct=true&amp;db=buh&amp;AN=120582858&amp;site=ehost-live</t>
  </si>
  <si>
    <t>http://elibrary.welingkar.org:2057/login.aspx?direct=true&amp;db=buh&amp;AN=118678978&amp;site=ehost-live</t>
  </si>
  <si>
    <t>http://elibrary.welingkar.org:2057/login.aspx?direct=true&amp;db=buh&amp;AN=120606242&amp;site=ehost-live</t>
  </si>
  <si>
    <t>http://elibrary.welingkar.org:2057/login.aspx?direct=true&amp;db=buh&amp;AN=118685692&amp;site=ehost-live</t>
  </si>
  <si>
    <t>http://elibrary.welingkar.org:2057/login.aspx?direct=true&amp;db=buh&amp;AN=118685773&amp;site=ehost-live</t>
  </si>
  <si>
    <t>http://elibrary.welingkar.org:2057/login.aspx?direct=true&amp;db=buh&amp;AN=118678962&amp;site=ehost-live</t>
  </si>
  <si>
    <t>http://elibrary.welingkar.org:2057/login.aspx?direct=true&amp;db=buh&amp;AN=118686133&amp;site=ehost-live</t>
  </si>
  <si>
    <t>http://elibrary.welingkar.org:2057/login.aspx?direct=true&amp;db=buh&amp;AN=118685960&amp;site=ehost-live</t>
  </si>
  <si>
    <t>http://elibrary.welingkar.org:2057/login.aspx?direct=true&amp;db=buh&amp;AN=118667439&amp;site=ehost-live</t>
  </si>
  <si>
    <t>http://elibrary.welingkar.org:2057/login.aspx?direct=true&amp;db=buh&amp;AN=130443916&amp;site=ehost-live</t>
  </si>
  <si>
    <t>http://elibrary.welingkar.org:2057/login.aspx?direct=true&amp;db=buh&amp;AN=131640007&amp;site=ehost-live</t>
  </si>
  <si>
    <t>http://elibrary.welingkar.org:2057/login.aspx?direct=true&amp;db=buh&amp;AN=133042417&amp;site=ehost-live</t>
  </si>
  <si>
    <t>http://elibrary.welingkar.org:2057/login.aspx?direct=true&amp;db=buh&amp;AN=118836086&amp;site=ehost-live</t>
  </si>
  <si>
    <t>http://elibrary.welingkar.org:2057/login.aspx?direct=true&amp;db=buh&amp;AN=114349482&amp;site=ehost-live</t>
  </si>
  <si>
    <t>http://elibrary.welingkar.org:2057/login.aspx?direct=true&amp;db=buh&amp;AN=102579671&amp;site=ehost-live</t>
  </si>
  <si>
    <t>http://elibrary.welingkar.org:2057/login.aspx?direct=true&amp;db=buh&amp;AN=108800580&amp;site=ehost-live</t>
  </si>
  <si>
    <t>http://elibrary.welingkar.org:2057/login.aspx?direct=true&amp;db=buh&amp;AN=101625318&amp;site=ehost-live</t>
  </si>
  <si>
    <t>http://elibrary.welingkar.org:2057/login.aspx?direct=true&amp;db=buh&amp;AN=110398408&amp;site=ehost-live</t>
  </si>
  <si>
    <t>http://elibrary.welingkar.org:2057/login.aspx?direct=true&amp;db=buh&amp;AN=119504824&amp;site=ehost-live</t>
  </si>
  <si>
    <t>http://elibrary.welingkar.org:2057/login.aspx?direct=true&amp;db=buh&amp;AN=117675504&amp;site=ehost-live</t>
  </si>
  <si>
    <t>http://elibrary.welingkar.org:2057/login.aspx?direct=true&amp;db=buh&amp;AN=111994061&amp;site=ehost-live</t>
  </si>
  <si>
    <t>http://elibrary.welingkar.org:2057/login.aspx?direct=true&amp;db=buh&amp;AN=126789754&amp;site=ehost-live</t>
  </si>
  <si>
    <t>http://elibrary.welingkar.org:2057/login.aspx?direct=true&amp;db=buh&amp;AN=133954145&amp;site=ehost-live</t>
  </si>
  <si>
    <t>http://elibrary.welingkar.org:2057/login.aspx?direct=true&amp;db=buh&amp;AN=137116369&amp;site=ehost-live</t>
  </si>
  <si>
    <t>http://elibrary.welingkar.org:2057/login.aspx?direct=true&amp;db=buh&amp;AN=116263444&amp;site=ehost-live</t>
  </si>
  <si>
    <t>http://elibrary.welingkar.org:2057/login.aspx?direct=true&amp;db=buh&amp;AN=118578985&amp;site=ehost-live</t>
  </si>
  <si>
    <t>http://elibrary.welingkar.org:2057/login.aspx?direct=true&amp;db=buh&amp;AN=112590902&amp;site=ehost-live</t>
  </si>
  <si>
    <t>http://elibrary.welingkar.org:2057/login.aspx?direct=true&amp;db=buh&amp;AN=102341331&amp;site=ehost-live</t>
  </si>
  <si>
    <t>http://elibrary.welingkar.org:2057/login.aspx?direct=true&amp;db=buh&amp;AN=100521318&amp;site=ehost-live</t>
  </si>
  <si>
    <t>http://elibrary.welingkar.org:2057/login.aspx?direct=true&amp;db=buh&amp;AN=120355669&amp;site=ehost-live</t>
  </si>
  <si>
    <t>http://elibrary.welingkar.org:2057/login.aspx?direct=true&amp;db=buh&amp;AN=117632530&amp;site=ehost-live</t>
  </si>
  <si>
    <t>http://elibrary.welingkar.org:2057/login.aspx?direct=true&amp;db=buh&amp;AN=117343059&amp;site=ehost-live</t>
  </si>
  <si>
    <t>http://elibrary.welingkar.org:2057/login.aspx?direct=true&amp;db=buh&amp;AN=119711371&amp;site=ehost-live</t>
  </si>
  <si>
    <t>http://elibrary.welingkar.org:2057/login.aspx?direct=true&amp;db=buh&amp;AN=109194632&amp;site=ehost-live</t>
  </si>
  <si>
    <t>http://elibrary.welingkar.org:2057/login.aspx?direct=true&amp;db=buh&amp;AN=108377573&amp;site=ehost-live</t>
  </si>
  <si>
    <t>http://elibrary.welingkar.org:2057/login.aspx?direct=true&amp;db=buh&amp;AN=103223622&amp;site=ehost-live</t>
  </si>
  <si>
    <t>http://elibrary.welingkar.org:2057/login.aspx?direct=true&amp;db=buh&amp;AN=135801501&amp;site=ehost-live</t>
  </si>
  <si>
    <t>http://elibrary.welingkar.org:2057/login.aspx?direct=true&amp;db=buh&amp;AN=122049573&amp;site=ehost-live</t>
  </si>
  <si>
    <t>http://elibrary.welingkar.org:2057/login.aspx?direct=true&amp;db=buh&amp;AN=120896401&amp;site=ehost-live</t>
  </si>
  <si>
    <t>http://elibrary.welingkar.org:2057/login.aspx?direct=true&amp;db=buh&amp;AN=122049574&amp;site=ehost-live</t>
  </si>
  <si>
    <t>http://elibrary.welingkar.org:2057/login.aspx?direct=true&amp;db=buh&amp;AN=112574341&amp;site=ehost-live</t>
  </si>
  <si>
    <t>http://elibrary.welingkar.org:2057/login.aspx?direct=true&amp;db=buh&amp;AN=102703983&amp;site=ehost-live</t>
  </si>
  <si>
    <t>http://elibrary.welingkar.org:2057/login.aspx?direct=true&amp;db=buh&amp;AN=100906531&amp;site=ehost-live</t>
  </si>
  <si>
    <t>http://elibrary.welingkar.org:2057/login.aspx?direct=true&amp;db=buh&amp;AN=109171712&amp;site=ehost-live</t>
  </si>
  <si>
    <t>http://elibrary.welingkar.org:2057/login.aspx?direct=true&amp;db=buh&amp;AN=101500679&amp;site=ehost-live</t>
  </si>
  <si>
    <t>http://elibrary.welingkar.org:2057/login.aspx?direct=true&amp;db=buh&amp;AN=108775324&amp;site=ehost-live</t>
  </si>
  <si>
    <t>http://elibrary.welingkar.org:2057/login.aspx?direct=true&amp;db=buh&amp;AN=113248143&amp;site=ehost-live</t>
  </si>
  <si>
    <t>http://elibrary.welingkar.org:2057/login.aspx?direct=true&amp;db=buh&amp;AN=108467211&amp;site=ehost-live</t>
  </si>
  <si>
    <t>http://elibrary.welingkar.org:2057/login.aspx?direct=true&amp;db=buh&amp;AN=122538586&amp;site=ehost-live</t>
  </si>
  <si>
    <t>http://elibrary.welingkar.org:2057/login.aspx?direct=true&amp;db=buh&amp;AN=115393180&amp;site=ehost-live</t>
  </si>
  <si>
    <t>http://elibrary.welingkar.org:2057/login.aspx?direct=true&amp;db=buh&amp;AN=111985743&amp;site=ehost-live</t>
  </si>
  <si>
    <t>http://elibrary.welingkar.org:2057/login.aspx?direct=true&amp;db=buh&amp;AN=108467207&amp;site=ehost-live</t>
  </si>
  <si>
    <t>http://elibrary.welingkar.org:2057/login.aspx?direct=true&amp;db=buh&amp;AN=102257179&amp;site=ehost-live</t>
  </si>
  <si>
    <t>http://elibrary.welingkar.org:2057/login.aspx?direct=true&amp;db=buh&amp;AN=118668963&amp;site=ehost-live</t>
  </si>
  <si>
    <t>http://elibrary.welingkar.org:2057/login.aspx?direct=true&amp;db=buh&amp;AN=114722262&amp;site=ehost-live</t>
  </si>
  <si>
    <t>http://elibrary.welingkar.org:2057/login.aspx?direct=true&amp;db=buh&amp;AN=111883125&amp;site=ehost-live</t>
  </si>
  <si>
    <t>http://elibrary.welingkar.org:2057/login.aspx?direct=true&amp;db=buh&amp;AN=102206460&amp;site=ehost-live</t>
  </si>
  <si>
    <t>http://elibrary.welingkar.org:2057/login.aspx?direct=true&amp;db=buh&amp;AN=100458775&amp;site=ehost-live</t>
  </si>
  <si>
    <t>http://elibrary.welingkar.org:2057/login.aspx?direct=true&amp;db=buh&amp;AN=114015571&amp;site=ehost-live</t>
  </si>
  <si>
    <t>http://elibrary.welingkar.org:2057/login.aspx?direct=true&amp;db=buh&amp;AN=111968377&amp;site=ehost-live</t>
  </si>
  <si>
    <t>http://elibrary.welingkar.org:2057/login.aspx?direct=true&amp;db=buh&amp;AN=118862720&amp;site=ehost-live</t>
  </si>
  <si>
    <t>http://elibrary.welingkar.org:2057/login.aspx?direct=true&amp;db=buh&amp;AN=109474512&amp;site=ehost-live</t>
  </si>
  <si>
    <t>http://elibrary.welingkar.org:2057/login.aspx?direct=true&amp;db=buh&amp;AN=125251883&amp;site=ehost-live</t>
  </si>
  <si>
    <t>http://elibrary.welingkar.org:2057/login.aspx?direct=true&amp;db=buh&amp;AN=114435030&amp;site=ehost-live</t>
  </si>
  <si>
    <t>http://elibrary.welingkar.org:2057/login.aspx?direct=true&amp;db=buh&amp;AN=99546440&amp;site=ehost-live</t>
  </si>
  <si>
    <t>http://elibrary.welingkar.org:2057/login.aspx?direct=true&amp;db=buh&amp;AN=117244965&amp;site=ehost-live</t>
  </si>
  <si>
    <t>http://elibrary.welingkar.org:2057/login.aspx?direct=true&amp;db=buh&amp;AN=114081138&amp;site=ehost-live</t>
  </si>
  <si>
    <t>http://elibrary.welingkar.org:2057/login.aspx?direct=true&amp;db=buh&amp;AN=116232130&amp;site=ehost-live</t>
  </si>
  <si>
    <t>http://elibrary.welingkar.org:2057/login.aspx?direct=true&amp;db=buh&amp;AN=117534823&amp;site=ehost-live</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</si>
</sst>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0"/>
      <name val="Arial"/>
      <family val="2"/>
    </font>
    <font>
      <sz val="11"/>
      <color theme="1"/>
      <name val="Calibri"/>
      <family val="2"/>
      <scheme val="minor"/>
    </font>
    <font>
      <sz val="10"/>
      <name val="Arial"/>
      <family val="2"/>
    </font>
    <font>
      <u/>
      <sz val="10"/>
      <color theme="10"/>
      <name val="Arial"/>
      <family val="2"/>
    </font>
    <font>
      <b/>
      <sz val="10"/>
      <name val="Arial"/>
      <family val="2"/>
    </font>
    <font>
      <b/>
      <sz val="12"/>
      <name val="Arial"/>
      <family val="2"/>
    </font>
    <font>
      <b/>
      <sz val="14"/>
      <name val="Arial"/>
      <family val="2"/>
    </font>
    <font>
      <sz val="10"/>
      <color theme="1"/>
      <name val="Arial"/>
      <family val="2"/>
    </font>
    <font>
      <b/>
      <sz val="10"/>
      <color theme="1"/>
      <name val="Arial"/>
      <family val="2"/>
    </font>
    <font>
      <u/>
      <sz val="11"/>
      <color theme="10"/>
      <name val="Calibri"/>
      <family val="2"/>
      <scheme val="minor"/>
    </font>
  </fonts>
  <fills count="3">
    <fill>
      <patternFill patternType="none"/>
    </fill>
    <fill>
      <patternFill patternType="gray125"/>
    </fill>
    <fill>
      <patternFill patternType="solid">
        <fgColor theme="9"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4">
    <xf numFmtId="0" fontId="0" fillId="0" borderId="0"/>
    <xf numFmtId="0" fontId="3" fillId="0" borderId="0" applyNumberFormat="0" applyFill="0" applyBorder="0" applyAlignment="0" applyProtection="0"/>
    <xf numFmtId="0" fontId="1" fillId="0" borderId="0"/>
    <xf numFmtId="0" fontId="9" fillId="0" borderId="0" applyNumberFormat="0" applyFill="0" applyBorder="0" applyAlignment="0" applyProtection="0"/>
  </cellStyleXfs>
  <cellXfs count="22">
    <xf numFmtId="0" fontId="0" fillId="0" borderId="0" xfId="0"/>
    <xf numFmtId="0" fontId="0" fillId="0" borderId="0" xfId="0" applyAlignment="1">
      <alignment wrapText="1"/>
    </xf>
    <xf numFmtId="0" fontId="2" fillId="0" borderId="0" xfId="0" applyFont="1" applyAlignment="1">
      <alignment wrapText="1"/>
    </xf>
    <xf numFmtId="0" fontId="2" fillId="0" borderId="1" xfId="0" applyFont="1" applyBorder="1" applyAlignment="1">
      <alignment wrapText="1"/>
    </xf>
    <xf numFmtId="0" fontId="0" fillId="0" borderId="1" xfId="0" applyBorder="1"/>
    <xf numFmtId="0" fontId="0" fillId="0" borderId="1" xfId="0" applyBorder="1" applyAlignment="1">
      <alignment wrapText="1"/>
    </xf>
    <xf numFmtId="0" fontId="3" fillId="0" borderId="1" xfId="1" applyBorder="1" applyAlignment="1">
      <alignment wrapText="1"/>
    </xf>
    <xf numFmtId="0" fontId="4" fillId="2" borderId="0" xfId="0" applyFont="1" applyFill="1"/>
    <xf numFmtId="0" fontId="5" fillId="2" borderId="1" xfId="0" applyFont="1" applyFill="1" applyBorder="1" applyAlignment="1">
      <alignment wrapText="1"/>
    </xf>
    <xf numFmtId="0" fontId="5" fillId="2" borderId="1" xfId="0" applyFont="1" applyFill="1" applyBorder="1"/>
    <xf numFmtId="0" fontId="6" fillId="0" borderId="2" xfId="2" applyFont="1" applyBorder="1"/>
    <xf numFmtId="0" fontId="7" fillId="0" borderId="0" xfId="2" applyFont="1"/>
    <xf numFmtId="0" fontId="8" fillId="0" borderId="0" xfId="2" applyFont="1"/>
    <xf numFmtId="0" fontId="7" fillId="0" borderId="1" xfId="2" applyFont="1" applyBorder="1" applyAlignment="1">
      <alignment wrapText="1"/>
    </xf>
    <xf numFmtId="0" fontId="7" fillId="0" borderId="1" xfId="2" applyFont="1" applyBorder="1"/>
    <xf numFmtId="16" fontId="7" fillId="0" borderId="1" xfId="2" applyNumberFormat="1" applyFont="1" applyBorder="1"/>
    <xf numFmtId="0" fontId="3" fillId="0" borderId="1" xfId="3" applyFont="1" applyBorder="1" applyAlignment="1">
      <alignment wrapText="1"/>
    </xf>
    <xf numFmtId="0" fontId="7" fillId="0" borderId="0" xfId="2" applyFont="1" applyAlignment="1">
      <alignment wrapText="1"/>
    </xf>
    <xf numFmtId="0" fontId="5" fillId="2" borderId="1" xfId="2" applyFont="1" applyFill="1" applyBorder="1" applyAlignment="1">
      <alignment wrapText="1"/>
    </xf>
    <xf numFmtId="0" fontId="5" fillId="2" borderId="1" xfId="2" applyFont="1" applyFill="1" applyBorder="1"/>
    <xf numFmtId="0" fontId="6" fillId="0" borderId="2" xfId="2" applyFont="1" applyBorder="1" applyAlignment="1">
      <alignment horizontal="center"/>
    </xf>
    <xf numFmtId="0" fontId="6" fillId="0" borderId="2" xfId="0" applyFont="1" applyBorder="1" applyAlignment="1">
      <alignment horizontal="center" wrapText="1"/>
    </xf>
  </cellXfs>
  <cellStyles count="4">
    <cellStyle name="Hyperlink" xfId="1" builtinId="8"/>
    <cellStyle name="Hyperlink 2" xf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elibrary.welingkar.org:2057/login.aspx?direct=true&amp;db=buh&amp;AN=116268507&amp;site=ehost-live" TargetMode="External"/><Relationship Id="rId21" Type="http://schemas.openxmlformats.org/officeDocument/2006/relationships/hyperlink" Target="http://elibrary.welingkar.org:2057/login.aspx?direct=true&amp;db=buh&amp;AN=119771665&amp;site=ehost-live" TargetMode="External"/><Relationship Id="rId42" Type="http://schemas.openxmlformats.org/officeDocument/2006/relationships/hyperlink" Target="http://elibrary.welingkar.org:2057/login.aspx?direct=true&amp;db=buh&amp;AN=100818539&amp;site=ehost-live" TargetMode="External"/><Relationship Id="rId63" Type="http://schemas.openxmlformats.org/officeDocument/2006/relationships/hyperlink" Target="http://elibrary.welingkar.org:2057/login.aspx?direct=true&amp;db=buh&amp;AN=120793222&amp;site=ehost-live" TargetMode="External"/><Relationship Id="rId84" Type="http://schemas.openxmlformats.org/officeDocument/2006/relationships/hyperlink" Target="http://elibrary.welingkar.org:2057/login.aspx?direct=true&amp;db=buh&amp;AN=116896465&amp;site=ehost-live" TargetMode="External"/><Relationship Id="rId138" Type="http://schemas.openxmlformats.org/officeDocument/2006/relationships/hyperlink" Target="http://elibrary.welingkar.org:2057/login.aspx?direct=true&amp;db=buh&amp;AN=113199693&amp;site=ehost-live" TargetMode="External"/><Relationship Id="rId159" Type="http://schemas.openxmlformats.org/officeDocument/2006/relationships/hyperlink" Target="http://elibrary.welingkar.org:2057/login.aspx?direct=true&amp;db=buh&amp;AN=144910753&amp;site=ehost-live" TargetMode="External"/><Relationship Id="rId170" Type="http://schemas.openxmlformats.org/officeDocument/2006/relationships/hyperlink" Target="http://elibrary.welingkar.org:2057/login.aspx?direct=true&amp;db=buh&amp;AN=120606266&amp;site=ehost-live" TargetMode="External"/><Relationship Id="rId191" Type="http://schemas.openxmlformats.org/officeDocument/2006/relationships/hyperlink" Target="http://elibrary.welingkar.org:2057/login.aspx?direct=true&amp;db=buh&amp;AN=111994061&amp;site=ehost-live" TargetMode="External"/><Relationship Id="rId205" Type="http://schemas.openxmlformats.org/officeDocument/2006/relationships/hyperlink" Target="http://elibrary.welingkar.org:2057/login.aspx?direct=true&amp;db=buh&amp;AN=108377573&amp;site=ehost-live" TargetMode="External"/><Relationship Id="rId226" Type="http://schemas.openxmlformats.org/officeDocument/2006/relationships/hyperlink" Target="http://elibrary.welingkar.org:2057/login.aspx?direct=true&amp;db=buh&amp;AN=111883125&amp;site=ehost-live" TargetMode="External"/><Relationship Id="rId107" Type="http://schemas.openxmlformats.org/officeDocument/2006/relationships/hyperlink" Target="http://elibrary.welingkar.org:2057/login.aspx?direct=true&amp;db=buh&amp;AN=109941889&amp;site=ehost-live" TargetMode="External"/><Relationship Id="rId11" Type="http://schemas.openxmlformats.org/officeDocument/2006/relationships/hyperlink" Target="http://elibrary.welingkar.org:2057/login.aspx?direct=true&amp;db=buh&amp;AN=119150043&amp;site=ehost-live" TargetMode="External"/><Relationship Id="rId32" Type="http://schemas.openxmlformats.org/officeDocument/2006/relationships/hyperlink" Target="http://elibrary.welingkar.org:2057/login.aspx?direct=true&amp;db=buh&amp;AN=115129130&amp;site=ehost-live" TargetMode="External"/><Relationship Id="rId53" Type="http://schemas.openxmlformats.org/officeDocument/2006/relationships/hyperlink" Target="http://elibrary.welingkar.org:2057/login.aspx?direct=true&amp;db=buh&amp;AN=118509979&amp;site=ehost-live" TargetMode="External"/><Relationship Id="rId74" Type="http://schemas.openxmlformats.org/officeDocument/2006/relationships/hyperlink" Target="http://elibrary.welingkar.org:2057/login.aspx?direct=true&amp;db=buh&amp;AN=111819255&amp;site=ehost-live" TargetMode="External"/><Relationship Id="rId128" Type="http://schemas.openxmlformats.org/officeDocument/2006/relationships/hyperlink" Target="http://elibrary.welingkar.org:2057/login.aspx?direct=true&amp;db=buh&amp;AN=103311029&amp;site=ehost-live" TargetMode="External"/><Relationship Id="rId149" Type="http://schemas.openxmlformats.org/officeDocument/2006/relationships/hyperlink" Target="http://elibrary.welingkar.org:2057/login.aspx?direct=true&amp;db=buh&amp;AN=131356804&amp;site=ehost-live" TargetMode="External"/><Relationship Id="rId5" Type="http://schemas.openxmlformats.org/officeDocument/2006/relationships/hyperlink" Target="http://elibrary.welingkar.org:2057/login.aspx?direct=true&amp;db=buh&amp;AN=117819985&amp;site=ehost-live" TargetMode="External"/><Relationship Id="rId95" Type="http://schemas.openxmlformats.org/officeDocument/2006/relationships/hyperlink" Target="http://elibrary.welingkar.org:2057/login.aspx?direct=true&amp;db=buh&amp;AN=117023318&amp;site=ehost-live" TargetMode="External"/><Relationship Id="rId160" Type="http://schemas.openxmlformats.org/officeDocument/2006/relationships/hyperlink" Target="http://elibrary.welingkar.org:2057/login.aspx?direct=true&amp;db=buh&amp;AN=141551792&amp;site=ehost-live" TargetMode="External"/><Relationship Id="rId181" Type="http://schemas.openxmlformats.org/officeDocument/2006/relationships/hyperlink" Target="http://elibrary.welingkar.org:2057/login.aspx?direct=true&amp;db=buh&amp;AN=131640007&amp;site=ehost-live" TargetMode="External"/><Relationship Id="rId216" Type="http://schemas.openxmlformats.org/officeDocument/2006/relationships/hyperlink" Target="http://elibrary.welingkar.org:2057/login.aspx?direct=true&amp;db=buh&amp;AN=108775324&amp;site=ehost-live" TargetMode="External"/><Relationship Id="rId237" Type="http://schemas.openxmlformats.org/officeDocument/2006/relationships/hyperlink" Target="http://elibrary.welingkar.org:2057/login.aspx?direct=true&amp;db=buh&amp;AN=114081138&amp;site=ehost-live" TargetMode="External"/><Relationship Id="rId22" Type="http://schemas.openxmlformats.org/officeDocument/2006/relationships/hyperlink" Target="http://elibrary.welingkar.org:2057/login.aspx?direct=true&amp;db=buh&amp;AN=121141177&amp;site=ehost-live" TargetMode="External"/><Relationship Id="rId43" Type="http://schemas.openxmlformats.org/officeDocument/2006/relationships/hyperlink" Target="http://elibrary.welingkar.org:2057/login.aspx?direct=true&amp;db=buh&amp;AN=99964102&amp;site=ehost-live" TargetMode="External"/><Relationship Id="rId64" Type="http://schemas.openxmlformats.org/officeDocument/2006/relationships/hyperlink" Target="http://elibrary.welingkar.org:2057/login.aspx?direct=true&amp;db=buh&amp;AN=111903858&amp;site=ehost-live" TargetMode="External"/><Relationship Id="rId118" Type="http://schemas.openxmlformats.org/officeDocument/2006/relationships/hyperlink" Target="http://elibrary.welingkar.org:2057/login.aspx?direct=true&amp;db=buh&amp;AN=114168268&amp;site=ehost-live" TargetMode="External"/><Relationship Id="rId139" Type="http://schemas.openxmlformats.org/officeDocument/2006/relationships/hyperlink" Target="http://elibrary.welingkar.org:2057/login.aspx?direct=true&amp;db=buh&amp;AN=111590481&amp;site=ehost-live" TargetMode="External"/><Relationship Id="rId85" Type="http://schemas.openxmlformats.org/officeDocument/2006/relationships/hyperlink" Target="http://elibrary.welingkar.org:2057/login.aspx?direct=true&amp;db=buh&amp;AN=119150762&amp;site=ehost-live" TargetMode="External"/><Relationship Id="rId150" Type="http://schemas.openxmlformats.org/officeDocument/2006/relationships/hyperlink" Target="http://elibrary.welingkar.org:2057/login.aspx?direct=true&amp;db=buh&amp;AN=117516195&amp;site=ehost-live" TargetMode="External"/><Relationship Id="rId171" Type="http://schemas.openxmlformats.org/officeDocument/2006/relationships/hyperlink" Target="http://elibrary.welingkar.org:2057/login.aspx?direct=true&amp;db=buh&amp;AN=120582858&amp;site=ehost-live" TargetMode="External"/><Relationship Id="rId192" Type="http://schemas.openxmlformats.org/officeDocument/2006/relationships/hyperlink" Target="http://elibrary.welingkar.org:2057/login.aspx?direct=true&amp;db=buh&amp;AN=126789754&amp;site=ehost-live" TargetMode="External"/><Relationship Id="rId206" Type="http://schemas.openxmlformats.org/officeDocument/2006/relationships/hyperlink" Target="http://elibrary.welingkar.org:2057/login.aspx?direct=true&amp;db=buh&amp;AN=103223622&amp;site=ehost-live" TargetMode="External"/><Relationship Id="rId227" Type="http://schemas.openxmlformats.org/officeDocument/2006/relationships/hyperlink" Target="http://elibrary.welingkar.org:2057/login.aspx?direct=true&amp;db=buh&amp;AN=102206460&amp;site=ehost-live" TargetMode="External"/><Relationship Id="rId12" Type="http://schemas.openxmlformats.org/officeDocument/2006/relationships/hyperlink" Target="http://elibrary.welingkar.org:2057/login.aspx?direct=true&amp;db=buh&amp;AN=119804592&amp;site=ehost-live" TargetMode="External"/><Relationship Id="rId33" Type="http://schemas.openxmlformats.org/officeDocument/2006/relationships/hyperlink" Target="http://elibrary.welingkar.org:2057/login.aspx?direct=true&amp;db=buh&amp;AN=116996688&amp;site=ehost-live" TargetMode="External"/><Relationship Id="rId108" Type="http://schemas.openxmlformats.org/officeDocument/2006/relationships/hyperlink" Target="http://elibrary.welingkar.org:2057/login.aspx?direct=true&amp;db=buh&amp;AN=115009917&amp;site=ehost-live" TargetMode="External"/><Relationship Id="rId129" Type="http://schemas.openxmlformats.org/officeDocument/2006/relationships/hyperlink" Target="http://elibrary.welingkar.org:2057/login.aspx?direct=true&amp;db=buh&amp;AN=109001423&amp;site=ehost-live" TargetMode="External"/><Relationship Id="rId54" Type="http://schemas.openxmlformats.org/officeDocument/2006/relationships/hyperlink" Target="http://elibrary.welingkar.org:2057/login.aspx?direct=true&amp;db=buh&amp;AN=117838937&amp;site=ehost-live" TargetMode="External"/><Relationship Id="rId75" Type="http://schemas.openxmlformats.org/officeDocument/2006/relationships/hyperlink" Target="http://elibrary.welingkar.org:2057/login.aspx?direct=true&amp;db=buh&amp;AN=102319990&amp;site=ehost-live" TargetMode="External"/><Relationship Id="rId96" Type="http://schemas.openxmlformats.org/officeDocument/2006/relationships/hyperlink" Target="http://elibrary.welingkar.org:2057/login.aspx?direct=true&amp;db=buh&amp;AN=110220803&amp;site=ehost-live" TargetMode="External"/><Relationship Id="rId140" Type="http://schemas.openxmlformats.org/officeDocument/2006/relationships/hyperlink" Target="http://elibrary.welingkar.org:2057/login.aspx?direct=true&amp;db=buh&amp;AN=119485988&amp;site=ehost-live" TargetMode="External"/><Relationship Id="rId161" Type="http://schemas.openxmlformats.org/officeDocument/2006/relationships/hyperlink" Target="http://elibrary.welingkar.org:2057/login.aspx?direct=true&amp;db=buh&amp;AN=134854838&amp;site=ehost-live" TargetMode="External"/><Relationship Id="rId182" Type="http://schemas.openxmlformats.org/officeDocument/2006/relationships/hyperlink" Target="http://elibrary.welingkar.org:2057/login.aspx?direct=true&amp;db=buh&amp;AN=133042417&amp;site=ehost-live" TargetMode="External"/><Relationship Id="rId217" Type="http://schemas.openxmlformats.org/officeDocument/2006/relationships/hyperlink" Target="http://elibrary.welingkar.org:2057/login.aspx?direct=true&amp;db=buh&amp;AN=113248143&amp;site=ehost-live" TargetMode="External"/><Relationship Id="rId6" Type="http://schemas.openxmlformats.org/officeDocument/2006/relationships/hyperlink" Target="http://elibrary.welingkar.org:2057/login.aspx?direct=true&amp;db=buh&amp;AN=102265002&amp;site=ehost-live" TargetMode="External"/><Relationship Id="rId238" Type="http://schemas.openxmlformats.org/officeDocument/2006/relationships/hyperlink" Target="http://elibrary.welingkar.org:2057/login.aspx?direct=true&amp;db=buh&amp;AN=116232130&amp;site=ehost-live" TargetMode="External"/><Relationship Id="rId23" Type="http://schemas.openxmlformats.org/officeDocument/2006/relationships/hyperlink" Target="http://elibrary.welingkar.org:2057/login.aspx?direct=true&amp;db=buh&amp;AN=119119248&amp;site=ehost-live" TargetMode="External"/><Relationship Id="rId119" Type="http://schemas.openxmlformats.org/officeDocument/2006/relationships/hyperlink" Target="http://elibrary.welingkar.org:2057/login.aspx?direct=true&amp;db=buh&amp;AN=108729597&amp;site=ehost-live" TargetMode="External"/><Relationship Id="rId44" Type="http://schemas.openxmlformats.org/officeDocument/2006/relationships/hyperlink" Target="http://elibrary.welingkar.org:2057/login.aspx?direct=true&amp;db=buh&amp;AN=108867302&amp;site=ehost-live" TargetMode="External"/><Relationship Id="rId65" Type="http://schemas.openxmlformats.org/officeDocument/2006/relationships/hyperlink" Target="http://elibrary.welingkar.org:2057/login.aspx?direct=true&amp;db=buh&amp;AN=113544327&amp;site=ehost-live" TargetMode="External"/><Relationship Id="rId86" Type="http://schemas.openxmlformats.org/officeDocument/2006/relationships/hyperlink" Target="http://elibrary.welingkar.org:2057/login.aspx?direct=true&amp;db=buh&amp;AN=115055389&amp;site=ehost-live" TargetMode="External"/><Relationship Id="rId130" Type="http://schemas.openxmlformats.org/officeDocument/2006/relationships/hyperlink" Target="http://elibrary.welingkar.org:2057/login.aspx?direct=true&amp;db=buh&amp;AN=111920752&amp;site=ehost-live" TargetMode="External"/><Relationship Id="rId151" Type="http://schemas.openxmlformats.org/officeDocument/2006/relationships/hyperlink" Target="http://elibrary.welingkar.org:2057/login.aspx?direct=true&amp;db=buh&amp;AN=101105384&amp;site=ehost-live" TargetMode="External"/><Relationship Id="rId172" Type="http://schemas.openxmlformats.org/officeDocument/2006/relationships/hyperlink" Target="http://elibrary.welingkar.org:2057/login.aspx?direct=true&amp;db=buh&amp;AN=118678978&amp;site=ehost-live" TargetMode="External"/><Relationship Id="rId193" Type="http://schemas.openxmlformats.org/officeDocument/2006/relationships/hyperlink" Target="http://elibrary.welingkar.org:2057/login.aspx?direct=true&amp;db=buh&amp;AN=133954145&amp;site=ehost-live" TargetMode="External"/><Relationship Id="rId207" Type="http://schemas.openxmlformats.org/officeDocument/2006/relationships/hyperlink" Target="http://elibrary.welingkar.org:2057/login.aspx?direct=true&amp;db=buh&amp;AN=135801501&amp;site=ehost-live" TargetMode="External"/><Relationship Id="rId228" Type="http://schemas.openxmlformats.org/officeDocument/2006/relationships/hyperlink" Target="http://elibrary.welingkar.org:2057/login.aspx?direct=true&amp;db=buh&amp;AN=100458775&amp;site=ehost-live" TargetMode="External"/><Relationship Id="rId13" Type="http://schemas.openxmlformats.org/officeDocument/2006/relationships/hyperlink" Target="http://elibrary.welingkar.org:2057/login.aspx?direct=true&amp;db=buh&amp;AN=121063585&amp;site=ehost-live" TargetMode="External"/><Relationship Id="rId109" Type="http://schemas.openxmlformats.org/officeDocument/2006/relationships/hyperlink" Target="http://elibrary.welingkar.org:2057/login.aspx?direct=true&amp;db=buh&amp;AN=100241111&amp;site=ehost-live" TargetMode="External"/><Relationship Id="rId34" Type="http://schemas.openxmlformats.org/officeDocument/2006/relationships/hyperlink" Target="http://elibrary.welingkar.org:2057/login.aspx?direct=true&amp;db=buh&amp;AN=116971966&amp;site=ehost-live" TargetMode="External"/><Relationship Id="rId55" Type="http://schemas.openxmlformats.org/officeDocument/2006/relationships/hyperlink" Target="http://elibrary.welingkar.org:2057/login.aspx?direct=true&amp;db=buh&amp;AN=109462304&amp;site=ehost-live" TargetMode="External"/><Relationship Id="rId76" Type="http://schemas.openxmlformats.org/officeDocument/2006/relationships/hyperlink" Target="http://elibrary.welingkar.org:2057/login.aspx?direct=true&amp;db=buh&amp;AN=102179794&amp;site=ehost-live" TargetMode="External"/><Relationship Id="rId97" Type="http://schemas.openxmlformats.org/officeDocument/2006/relationships/hyperlink" Target="http://elibrary.welingkar.org:2057/login.aspx?direct=true&amp;db=buh&amp;AN=118744079&amp;site=ehost-live" TargetMode="External"/><Relationship Id="rId120" Type="http://schemas.openxmlformats.org/officeDocument/2006/relationships/hyperlink" Target="http://elibrary.welingkar.org:2057/login.aspx?direct=true&amp;db=buh&amp;AN=102274289&amp;site=ehost-live" TargetMode="External"/><Relationship Id="rId141" Type="http://schemas.openxmlformats.org/officeDocument/2006/relationships/hyperlink" Target="http://elibrary.welingkar.org:2057/login.aspx?direct=true&amp;db=buh&amp;AN=116294590&amp;site=ehost-live" TargetMode="External"/><Relationship Id="rId7" Type="http://schemas.openxmlformats.org/officeDocument/2006/relationships/hyperlink" Target="http://elibrary.welingkar.org:2057/login.aspx?direct=true&amp;db=buh&amp;AN=134096311&amp;site=ehost-live" TargetMode="External"/><Relationship Id="rId162" Type="http://schemas.openxmlformats.org/officeDocument/2006/relationships/hyperlink" Target="http://elibrary.welingkar.org:2057/login.aspx?direct=true&amp;db=buh&amp;AN=116331772&amp;site=ehost-live" TargetMode="External"/><Relationship Id="rId183" Type="http://schemas.openxmlformats.org/officeDocument/2006/relationships/hyperlink" Target="http://elibrary.welingkar.org:2057/login.aspx?direct=true&amp;db=buh&amp;AN=118836086&amp;site=ehost-live" TargetMode="External"/><Relationship Id="rId218" Type="http://schemas.openxmlformats.org/officeDocument/2006/relationships/hyperlink" Target="http://elibrary.welingkar.org:2057/login.aspx?direct=true&amp;db=buh&amp;AN=108467211&amp;site=ehost-live" TargetMode="External"/><Relationship Id="rId239" Type="http://schemas.openxmlformats.org/officeDocument/2006/relationships/hyperlink" Target="http://elibrary.welingkar.org:2057/login.aspx?direct=true&amp;db=buh&amp;AN=117534823&amp;site=ehost-live" TargetMode="External"/><Relationship Id="rId24" Type="http://schemas.openxmlformats.org/officeDocument/2006/relationships/hyperlink" Target="http://elibrary.welingkar.org:2057/login.aspx?direct=true&amp;db=buh&amp;AN=118838966&amp;site=ehost-live" TargetMode="External"/><Relationship Id="rId45" Type="http://schemas.openxmlformats.org/officeDocument/2006/relationships/hyperlink" Target="http://elibrary.welingkar.org:2057/login.aspx?direct=true&amp;db=buh&amp;AN=100573374&amp;site=ehost-live" TargetMode="External"/><Relationship Id="rId66" Type="http://schemas.openxmlformats.org/officeDocument/2006/relationships/hyperlink" Target="http://elibrary.welingkar.org:2057/login.aspx?direct=true&amp;db=buh&amp;AN=119119064&amp;site=ehost-live" TargetMode="External"/><Relationship Id="rId87" Type="http://schemas.openxmlformats.org/officeDocument/2006/relationships/hyperlink" Target="http://elibrary.welingkar.org:2057/login.aspx?direct=true&amp;db=buh&amp;AN=113490286&amp;site=ehost-live" TargetMode="External"/><Relationship Id="rId110" Type="http://schemas.openxmlformats.org/officeDocument/2006/relationships/hyperlink" Target="http://elibrary.welingkar.org:2057/login.aspx?direct=true&amp;db=buh&amp;AN=115006090&amp;site=ehost-live" TargetMode="External"/><Relationship Id="rId131" Type="http://schemas.openxmlformats.org/officeDocument/2006/relationships/hyperlink" Target="http://elibrary.welingkar.org:2057/login.aspx?direct=true&amp;db=buh&amp;AN=118903349&amp;site=ehost-live" TargetMode="External"/><Relationship Id="rId152" Type="http://schemas.openxmlformats.org/officeDocument/2006/relationships/hyperlink" Target="http://elibrary.welingkar.org:2057/login.aspx?direct=true&amp;db=buh&amp;AN=111098553&amp;site=ehost-live" TargetMode="External"/><Relationship Id="rId173" Type="http://schemas.openxmlformats.org/officeDocument/2006/relationships/hyperlink" Target="http://elibrary.welingkar.org:2057/login.aspx?direct=true&amp;db=buh&amp;AN=120606242&amp;site=ehost-live" TargetMode="External"/><Relationship Id="rId194" Type="http://schemas.openxmlformats.org/officeDocument/2006/relationships/hyperlink" Target="http://elibrary.welingkar.org:2057/login.aspx?direct=true&amp;db=buh&amp;AN=137116369&amp;site=ehost-live" TargetMode="External"/><Relationship Id="rId208" Type="http://schemas.openxmlformats.org/officeDocument/2006/relationships/hyperlink" Target="http://elibrary.welingkar.org:2057/login.aspx?direct=true&amp;db=buh&amp;AN=122049573&amp;site=ehost-live" TargetMode="External"/><Relationship Id="rId229" Type="http://schemas.openxmlformats.org/officeDocument/2006/relationships/hyperlink" Target="http://elibrary.welingkar.org:2057/login.aspx?direct=true&amp;db=buh&amp;AN=114015571&amp;site=ehost-live" TargetMode="External"/><Relationship Id="rId240" Type="http://schemas.openxmlformats.org/officeDocument/2006/relationships/printerSettings" Target="../printerSettings/printerSettings1.bin"/><Relationship Id="rId14" Type="http://schemas.openxmlformats.org/officeDocument/2006/relationships/hyperlink" Target="http://elibrary.welingkar.org:2057/login.aspx?direct=true&amp;db=buh&amp;AN=120212663&amp;site=ehost-live" TargetMode="External"/><Relationship Id="rId35" Type="http://schemas.openxmlformats.org/officeDocument/2006/relationships/hyperlink" Target="http://search.ebscohost.com/login.aspx?direct=true&amp;db=buh&amp;AN=118510956&amp;site=ehost-live" TargetMode="External"/><Relationship Id="rId56" Type="http://schemas.openxmlformats.org/officeDocument/2006/relationships/hyperlink" Target="http://elibrary.welingkar.org:2057/login.aspx?direct=true&amp;db=buh&amp;AN=109462302&amp;site=ehost-live" TargetMode="External"/><Relationship Id="rId77" Type="http://schemas.openxmlformats.org/officeDocument/2006/relationships/hyperlink" Target="http://elibrary.welingkar.org:2057/login.aspx?direct=true&amp;db=buh&amp;AN=110456875&amp;site=ehost-live" TargetMode="External"/><Relationship Id="rId100" Type="http://schemas.openxmlformats.org/officeDocument/2006/relationships/hyperlink" Target="http://elibrary.welingkar.org:2057/login.aspx?direct=true&amp;db=buh&amp;AN=102473430&amp;site=ehost-live" TargetMode="External"/><Relationship Id="rId8" Type="http://schemas.openxmlformats.org/officeDocument/2006/relationships/hyperlink" Target="http://elibrary.welingkar.org:2057/login.aspx?direct=true&amp;db=buh&amp;AN=124303173&amp;site=ehost-live" TargetMode="External"/><Relationship Id="rId98" Type="http://schemas.openxmlformats.org/officeDocument/2006/relationships/hyperlink" Target="http://elibrary.welingkar.org:2057/login.aspx?direct=true&amp;db=buh&amp;AN=100355820&amp;site=ehost-live" TargetMode="External"/><Relationship Id="rId121" Type="http://schemas.openxmlformats.org/officeDocument/2006/relationships/hyperlink" Target="http://elibrary.welingkar.org:2057/login.aspx?direct=true&amp;db=buh&amp;AN=102274291&amp;site=ehost-live" TargetMode="External"/><Relationship Id="rId142" Type="http://schemas.openxmlformats.org/officeDocument/2006/relationships/hyperlink" Target="http://elibrary.welingkar.org:2057/login.aspx?direct=true&amp;db=buh&amp;AN=110682913&amp;site=ehost-live" TargetMode="External"/><Relationship Id="rId163" Type="http://schemas.openxmlformats.org/officeDocument/2006/relationships/hyperlink" Target="http://elibrary.welingkar.org:2057/login.aspx?direct=true&amp;db=buh&amp;AN=119660308&amp;site=ehost-live" TargetMode="External"/><Relationship Id="rId184" Type="http://schemas.openxmlformats.org/officeDocument/2006/relationships/hyperlink" Target="http://elibrary.welingkar.org:2057/login.aspx?direct=true&amp;db=buh&amp;AN=114349482&amp;site=ehost-live" TargetMode="External"/><Relationship Id="rId219" Type="http://schemas.openxmlformats.org/officeDocument/2006/relationships/hyperlink" Target="http://elibrary.welingkar.org:2057/login.aspx?direct=true&amp;db=buh&amp;AN=122538586&amp;site=ehost-live" TargetMode="External"/><Relationship Id="rId230" Type="http://schemas.openxmlformats.org/officeDocument/2006/relationships/hyperlink" Target="http://elibrary.welingkar.org:2057/login.aspx?direct=true&amp;db=buh&amp;AN=111968377&amp;site=ehost-live" TargetMode="External"/><Relationship Id="rId25" Type="http://schemas.openxmlformats.org/officeDocument/2006/relationships/hyperlink" Target="http://elibrary.welingkar.org:2057/login.aspx?direct=true&amp;db=buh&amp;AN=116239740&amp;site=ehost-live" TargetMode="External"/><Relationship Id="rId46" Type="http://schemas.openxmlformats.org/officeDocument/2006/relationships/hyperlink" Target="http://elibrary.welingkar.org:2057/login.aspx?direct=true&amp;db=buh&amp;AN=109483552&amp;site=ehost-live" TargetMode="External"/><Relationship Id="rId67" Type="http://schemas.openxmlformats.org/officeDocument/2006/relationships/hyperlink" Target="http://elibrary.welingkar.org:2057/login.aspx?direct=true&amp;db=buh&amp;AN=120385577&amp;site=ehost-live" TargetMode="External"/><Relationship Id="rId88" Type="http://schemas.openxmlformats.org/officeDocument/2006/relationships/hyperlink" Target="http://elibrary.welingkar.org:2057/login.aspx?direct=true&amp;db=buh&amp;AN=110220804&amp;site=ehost-live" TargetMode="External"/><Relationship Id="rId111" Type="http://schemas.openxmlformats.org/officeDocument/2006/relationships/hyperlink" Target="http://elibrary.welingkar.org:2057/login.aspx?direct=true&amp;db=buh&amp;AN=111112597&amp;site=ehost-live" TargetMode="External"/><Relationship Id="rId132" Type="http://schemas.openxmlformats.org/officeDocument/2006/relationships/hyperlink" Target="http://elibrary.welingkar.org:2057/login.aspx?direct=true&amp;db=buh&amp;AN=131598445&amp;site=ehost-live" TargetMode="External"/><Relationship Id="rId153" Type="http://schemas.openxmlformats.org/officeDocument/2006/relationships/hyperlink" Target="http://elibrary.welingkar.org:2057/login.aspx?direct=true&amp;db=buh&amp;AN=139017622&amp;site=ehost-live" TargetMode="External"/><Relationship Id="rId174" Type="http://schemas.openxmlformats.org/officeDocument/2006/relationships/hyperlink" Target="http://elibrary.welingkar.org:2057/login.aspx?direct=true&amp;db=buh&amp;AN=118685692&amp;site=ehost-live" TargetMode="External"/><Relationship Id="rId195" Type="http://schemas.openxmlformats.org/officeDocument/2006/relationships/hyperlink" Target="http://elibrary.welingkar.org:2057/login.aspx?direct=true&amp;db=buh&amp;AN=116263444&amp;site=ehost-live" TargetMode="External"/><Relationship Id="rId209" Type="http://schemas.openxmlformats.org/officeDocument/2006/relationships/hyperlink" Target="http://elibrary.welingkar.org:2057/login.aspx?direct=true&amp;db=buh&amp;AN=120896401&amp;site=ehost-live" TargetMode="External"/><Relationship Id="rId190" Type="http://schemas.openxmlformats.org/officeDocument/2006/relationships/hyperlink" Target="http://elibrary.welingkar.org:2057/login.aspx?direct=true&amp;db=buh&amp;AN=117675504&amp;site=ehost-live" TargetMode="External"/><Relationship Id="rId204" Type="http://schemas.openxmlformats.org/officeDocument/2006/relationships/hyperlink" Target="http://elibrary.welingkar.org:2057/login.aspx?direct=true&amp;db=buh&amp;AN=109194632&amp;site=ehost-live" TargetMode="External"/><Relationship Id="rId220" Type="http://schemas.openxmlformats.org/officeDocument/2006/relationships/hyperlink" Target="http://elibrary.welingkar.org:2057/login.aspx?direct=true&amp;db=buh&amp;AN=115393180&amp;site=ehost-live" TargetMode="External"/><Relationship Id="rId225" Type="http://schemas.openxmlformats.org/officeDocument/2006/relationships/hyperlink" Target="http://elibrary.welingkar.org:2057/login.aspx?direct=true&amp;db=buh&amp;AN=114722262&amp;site=ehost-live" TargetMode="External"/><Relationship Id="rId15" Type="http://schemas.openxmlformats.org/officeDocument/2006/relationships/hyperlink" Target="http://elibrary.welingkar.org:2057/login.aspx?direct=true&amp;db=buh&amp;AN=114607719&amp;site=ehost-live" TargetMode="External"/><Relationship Id="rId36" Type="http://schemas.openxmlformats.org/officeDocument/2006/relationships/hyperlink" Target="http://elibrary.welingkar.org:2057/login.aspx?direct=true&amp;db=buh&amp;AN=118510957&amp;site=ehost-live" TargetMode="External"/><Relationship Id="rId57" Type="http://schemas.openxmlformats.org/officeDocument/2006/relationships/hyperlink" Target="http://elibrary.welingkar.org:2057/login.aspx?direct=true&amp;db=buh&amp;AN=125804050&amp;site=ehost-live" TargetMode="External"/><Relationship Id="rId106" Type="http://schemas.openxmlformats.org/officeDocument/2006/relationships/hyperlink" Target="http://elibrary.welingkar.org:2057/login.aspx?direct=true&amp;db=buh&amp;AN=109235845&amp;site=ehost-live" TargetMode="External"/><Relationship Id="rId127" Type="http://schemas.openxmlformats.org/officeDocument/2006/relationships/hyperlink" Target="http://elibrary.welingkar.org:2057/login.aspx?direct=true&amp;db=buh&amp;AN=102751350&amp;site=ehost-live" TargetMode="External"/><Relationship Id="rId10" Type="http://schemas.openxmlformats.org/officeDocument/2006/relationships/hyperlink" Target="http://elibrary.welingkar.org:2057/login.aspx?direct=true&amp;db=buh&amp;AN=118890091&amp;site=ehost-live" TargetMode="External"/><Relationship Id="rId31" Type="http://schemas.openxmlformats.org/officeDocument/2006/relationships/hyperlink" Target="http://elibrary.welingkar.org:2057/login.aspx?direct=true&amp;db=buh&amp;AN=116971967&amp;site=ehost-live" TargetMode="External"/><Relationship Id="rId52" Type="http://schemas.openxmlformats.org/officeDocument/2006/relationships/hyperlink" Target="http://elibrary.welingkar.org:2057/login.aspx?direct=true&amp;db=buh&amp;AN=116710157&amp;site=ehost-live" TargetMode="External"/><Relationship Id="rId73" Type="http://schemas.openxmlformats.org/officeDocument/2006/relationships/hyperlink" Target="http://elibrary.welingkar.org:2057/login.aspx?direct=true&amp;db=buh&amp;AN=115307250&amp;site=ehost-live" TargetMode="External"/><Relationship Id="rId78" Type="http://schemas.openxmlformats.org/officeDocument/2006/relationships/hyperlink" Target="http://elibrary.welingkar.org:2057/login.aspx?direct=true&amp;db=buh&amp;AN=109021436&amp;site=ehost-live" TargetMode="External"/><Relationship Id="rId94" Type="http://schemas.openxmlformats.org/officeDocument/2006/relationships/hyperlink" Target="http://elibrary.welingkar.org:2057/login.aspx?direct=true&amp;db=buh&amp;AN=117765294&amp;site=ehost-live" TargetMode="External"/><Relationship Id="rId99" Type="http://schemas.openxmlformats.org/officeDocument/2006/relationships/hyperlink" Target="http://elibrary.welingkar.org:2057/login.aspx?direct=true&amp;db=buh&amp;AN=110456656&amp;site=ehost-live" TargetMode="External"/><Relationship Id="rId101" Type="http://schemas.openxmlformats.org/officeDocument/2006/relationships/hyperlink" Target="http://elibrary.welingkar.org:2057/login.aspx?direct=true&amp;db=buh&amp;AN=102320126&amp;site=ehost-live" TargetMode="External"/><Relationship Id="rId122" Type="http://schemas.openxmlformats.org/officeDocument/2006/relationships/hyperlink" Target="http://elibrary.welingkar.org:2057/login.aspx?direct=true&amp;db=buh&amp;AN=102273365&amp;site=ehost-live" TargetMode="External"/><Relationship Id="rId143" Type="http://schemas.openxmlformats.org/officeDocument/2006/relationships/hyperlink" Target="http://elibrary.welingkar.org:2057/login.aspx?direct=true&amp;db=buh&amp;AN=110457112&amp;site=ehost-live" TargetMode="External"/><Relationship Id="rId148" Type="http://schemas.openxmlformats.org/officeDocument/2006/relationships/hyperlink" Target="http://elibrary.welingkar.org:2057/login.aspx?direct=true&amp;db=buh&amp;AN=142838338&amp;site=ehost-live" TargetMode="External"/><Relationship Id="rId164" Type="http://schemas.openxmlformats.org/officeDocument/2006/relationships/hyperlink" Target="http://elibrary.welingkar.org:2057/login.aspx?direct=true&amp;db=buh&amp;AN=102262160&amp;site=ehost-live" TargetMode="External"/><Relationship Id="rId169" Type="http://schemas.openxmlformats.org/officeDocument/2006/relationships/hyperlink" Target="http://elibrary.welingkar.org:2057/login.aspx?direct=true&amp;db=buh&amp;AN=138211204&amp;site=ehost-live" TargetMode="External"/><Relationship Id="rId185" Type="http://schemas.openxmlformats.org/officeDocument/2006/relationships/hyperlink" Target="http://elibrary.welingkar.org:2057/login.aspx?direct=true&amp;db=buh&amp;AN=102579671&amp;site=ehost-live" TargetMode="External"/><Relationship Id="rId4" Type="http://schemas.openxmlformats.org/officeDocument/2006/relationships/hyperlink" Target="http://elibrary.welingkar.org:2057/login.aspx?direct=true&amp;db=buh&amp;AN=100577813&amp;site=ehost-live" TargetMode="External"/><Relationship Id="rId9" Type="http://schemas.openxmlformats.org/officeDocument/2006/relationships/hyperlink" Target="http://elibrary.welingkar.org:2057/login.aspx?direct=true&amp;db=buh&amp;AN=100775274&amp;site=ehost-live" TargetMode="External"/><Relationship Id="rId180" Type="http://schemas.openxmlformats.org/officeDocument/2006/relationships/hyperlink" Target="http://elibrary.welingkar.org:2057/login.aspx?direct=true&amp;db=buh&amp;AN=130443916&amp;site=ehost-live" TargetMode="External"/><Relationship Id="rId210" Type="http://schemas.openxmlformats.org/officeDocument/2006/relationships/hyperlink" Target="http://elibrary.welingkar.org:2057/login.aspx?direct=true&amp;db=buh&amp;AN=122049574&amp;site=ehost-live" TargetMode="External"/><Relationship Id="rId215" Type="http://schemas.openxmlformats.org/officeDocument/2006/relationships/hyperlink" Target="http://elibrary.welingkar.org:2057/login.aspx?direct=true&amp;db=buh&amp;AN=101500679&amp;site=ehost-live" TargetMode="External"/><Relationship Id="rId236" Type="http://schemas.openxmlformats.org/officeDocument/2006/relationships/hyperlink" Target="http://elibrary.welingkar.org:2057/login.aspx?direct=true&amp;db=buh&amp;AN=117244965&amp;site=ehost-live" TargetMode="External"/><Relationship Id="rId26" Type="http://schemas.openxmlformats.org/officeDocument/2006/relationships/hyperlink" Target="http://elibrary.welingkar.org:2057/login.aspx?direct=true&amp;db=buh&amp;AN=117310790&amp;site=ehost-live" TargetMode="External"/><Relationship Id="rId231" Type="http://schemas.openxmlformats.org/officeDocument/2006/relationships/hyperlink" Target="http://elibrary.welingkar.org:2057/login.aspx?direct=true&amp;db=buh&amp;AN=118862720&amp;site=ehost-live" TargetMode="External"/><Relationship Id="rId47" Type="http://schemas.openxmlformats.org/officeDocument/2006/relationships/hyperlink" Target="http://elibrary.welingkar.org:2057/login.aspx?direct=true&amp;db=buh&amp;AN=110379632&amp;site=ehost-live" TargetMode="External"/><Relationship Id="rId68" Type="http://schemas.openxmlformats.org/officeDocument/2006/relationships/hyperlink" Target="http://elibrary.welingkar.org:2057/login.aspx?direct=true&amp;db=buh&amp;AN=117897121&amp;site=ehost-live" TargetMode="External"/><Relationship Id="rId89" Type="http://schemas.openxmlformats.org/officeDocument/2006/relationships/hyperlink" Target="http://elibrary.welingkar.org:2057/login.aspx?direct=true&amp;db=buh&amp;AN=117023321&amp;site=ehost-live" TargetMode="External"/><Relationship Id="rId112" Type="http://schemas.openxmlformats.org/officeDocument/2006/relationships/hyperlink" Target="http://elibrary.welingkar.org:2057/login.aspx?direct=true&amp;db=buh&amp;AN=102269786&amp;site=ehost-live" TargetMode="External"/><Relationship Id="rId133" Type="http://schemas.openxmlformats.org/officeDocument/2006/relationships/hyperlink" Target="http://elibrary.welingkar.org:2057/login.aspx?direct=true&amp;db=buh&amp;AN=135911833&amp;site=ehost-live" TargetMode="External"/><Relationship Id="rId154" Type="http://schemas.openxmlformats.org/officeDocument/2006/relationships/hyperlink" Target="http://elibrary.welingkar.org:2057/login.aspx?direct=true&amp;db=buh&amp;AN=140216550&amp;site=ehost-live" TargetMode="External"/><Relationship Id="rId175" Type="http://schemas.openxmlformats.org/officeDocument/2006/relationships/hyperlink" Target="http://elibrary.welingkar.org:2057/login.aspx?direct=true&amp;db=buh&amp;AN=118685773&amp;site=ehost-live" TargetMode="External"/><Relationship Id="rId196" Type="http://schemas.openxmlformats.org/officeDocument/2006/relationships/hyperlink" Target="http://elibrary.welingkar.org:2057/login.aspx?direct=true&amp;db=buh&amp;AN=118578985&amp;site=ehost-live" TargetMode="External"/><Relationship Id="rId200" Type="http://schemas.openxmlformats.org/officeDocument/2006/relationships/hyperlink" Target="http://elibrary.welingkar.org:2057/login.aspx?direct=true&amp;db=buh&amp;AN=120355669&amp;site=ehost-live" TargetMode="External"/><Relationship Id="rId16" Type="http://schemas.openxmlformats.org/officeDocument/2006/relationships/hyperlink" Target="http://elibrary.welingkar.org:2057/login.aspx?direct=true&amp;db=buh&amp;AN=120914056&amp;site=ehost-live" TargetMode="External"/><Relationship Id="rId221" Type="http://schemas.openxmlformats.org/officeDocument/2006/relationships/hyperlink" Target="http://elibrary.welingkar.org:2057/login.aspx?direct=true&amp;db=buh&amp;AN=111985743&amp;site=ehost-live" TargetMode="External"/><Relationship Id="rId37" Type="http://schemas.openxmlformats.org/officeDocument/2006/relationships/hyperlink" Target="http://elibrary.welingkar.org:2057/login.aspx?direct=true&amp;db=buh&amp;AN=111523929&amp;site=ehost-live" TargetMode="External"/><Relationship Id="rId58" Type="http://schemas.openxmlformats.org/officeDocument/2006/relationships/hyperlink" Target="http://elibrary.welingkar.org:2057/login.aspx?direct=true&amp;db=buh&amp;AN=137116370&amp;site=ehost-live" TargetMode="External"/><Relationship Id="rId79" Type="http://schemas.openxmlformats.org/officeDocument/2006/relationships/hyperlink" Target="http://elibrary.welingkar.org:2057/login.aspx?direct=true&amp;db=buh&amp;AN=102884245&amp;site=ehost-live" TargetMode="External"/><Relationship Id="rId102" Type="http://schemas.openxmlformats.org/officeDocument/2006/relationships/hyperlink" Target="http://elibrary.welingkar.org:2057/login.aspx?direct=true&amp;db=buh&amp;AN=102257959&amp;site=ehost-live" TargetMode="External"/><Relationship Id="rId123" Type="http://schemas.openxmlformats.org/officeDocument/2006/relationships/hyperlink" Target="http://elibrary.welingkar.org:2057/login.aspx?direct=true&amp;db=buh&amp;AN=118272081&amp;site=ehost-live" TargetMode="External"/><Relationship Id="rId144" Type="http://schemas.openxmlformats.org/officeDocument/2006/relationships/hyperlink" Target="http://elibrary.welingkar.org:2057/login.aspx?direct=true&amp;db=buh&amp;AN=110682909&amp;site=ehost-live" TargetMode="External"/><Relationship Id="rId90" Type="http://schemas.openxmlformats.org/officeDocument/2006/relationships/hyperlink" Target="http://elibrary.welingkar.org:2057/login.aspx?direct=true&amp;db=buh&amp;AN=111504397&amp;site=ehost-live" TargetMode="External"/><Relationship Id="rId165" Type="http://schemas.openxmlformats.org/officeDocument/2006/relationships/hyperlink" Target="http://elibrary.welingkar.org:2057/login.aspx?direct=true&amp;db=buh&amp;AN=135981999&amp;site=ehost-live" TargetMode="External"/><Relationship Id="rId186" Type="http://schemas.openxmlformats.org/officeDocument/2006/relationships/hyperlink" Target="http://elibrary.welingkar.org:2057/login.aspx?direct=true&amp;db=buh&amp;AN=108800580&amp;site=ehost-live" TargetMode="External"/><Relationship Id="rId211" Type="http://schemas.openxmlformats.org/officeDocument/2006/relationships/hyperlink" Target="http://elibrary.welingkar.org:2057/login.aspx?direct=true&amp;db=buh&amp;AN=112574341&amp;site=ehost-live" TargetMode="External"/><Relationship Id="rId232" Type="http://schemas.openxmlformats.org/officeDocument/2006/relationships/hyperlink" Target="http://elibrary.welingkar.org:2057/login.aspx?direct=true&amp;db=buh&amp;AN=109474512&amp;site=ehost-live" TargetMode="External"/><Relationship Id="rId27" Type="http://schemas.openxmlformats.org/officeDocument/2006/relationships/hyperlink" Target="http://elibrary.welingkar.org:2057/login.aspx?direct=true&amp;db=buh&amp;AN=116294575&amp;site=ehost-live" TargetMode="External"/><Relationship Id="rId48" Type="http://schemas.openxmlformats.org/officeDocument/2006/relationships/hyperlink" Target="http://elibrary.welingkar.org:2057/login.aspx?direct=true&amp;db=buh&amp;AN=112376324&amp;site=ehost-live" TargetMode="External"/><Relationship Id="rId69" Type="http://schemas.openxmlformats.org/officeDocument/2006/relationships/hyperlink" Target="http://elibrary.welingkar.org:2057/login.aspx?direct=true&amp;db=buh&amp;AN=112640674&amp;site=ehost-live" TargetMode="External"/><Relationship Id="rId113" Type="http://schemas.openxmlformats.org/officeDocument/2006/relationships/hyperlink" Target="http://elibrary.welingkar.org:2057/login.aspx?direct=true&amp;db=buh&amp;AN=108697037&amp;site=ehost-live" TargetMode="External"/><Relationship Id="rId134" Type="http://schemas.openxmlformats.org/officeDocument/2006/relationships/hyperlink" Target="http://elibrary.welingkar.org:2057/login.aspx?direct=true&amp;db=buh&amp;AN=132556130&amp;site=ehost-live" TargetMode="External"/><Relationship Id="rId80" Type="http://schemas.openxmlformats.org/officeDocument/2006/relationships/hyperlink" Target="http://elibrary.welingkar.org:2057/login.aspx?direct=true&amp;db=buh&amp;AN=101025810&amp;site=ehost-live" TargetMode="External"/><Relationship Id="rId155" Type="http://schemas.openxmlformats.org/officeDocument/2006/relationships/hyperlink" Target="http://elibrary.welingkar.org:2057/login.aspx?direct=true&amp;db=buh&amp;AN=118307998&amp;site=ehost-live" TargetMode="External"/><Relationship Id="rId176" Type="http://schemas.openxmlformats.org/officeDocument/2006/relationships/hyperlink" Target="http://elibrary.welingkar.org:2057/login.aspx?direct=true&amp;db=buh&amp;AN=118678962&amp;site=ehost-live" TargetMode="External"/><Relationship Id="rId197" Type="http://schemas.openxmlformats.org/officeDocument/2006/relationships/hyperlink" Target="http://elibrary.welingkar.org:2057/login.aspx?direct=true&amp;db=buh&amp;AN=112590902&amp;site=ehost-live" TargetMode="External"/><Relationship Id="rId201" Type="http://schemas.openxmlformats.org/officeDocument/2006/relationships/hyperlink" Target="http://elibrary.welingkar.org:2057/login.aspx?direct=true&amp;db=buh&amp;AN=117632530&amp;site=ehost-live" TargetMode="External"/><Relationship Id="rId222" Type="http://schemas.openxmlformats.org/officeDocument/2006/relationships/hyperlink" Target="http://elibrary.welingkar.org:2057/login.aspx?direct=true&amp;db=buh&amp;AN=108467207&amp;site=ehost-live" TargetMode="External"/><Relationship Id="rId17" Type="http://schemas.openxmlformats.org/officeDocument/2006/relationships/hyperlink" Target="http://elibrary.welingkar.org:2057/login.aspx?direct=true&amp;db=buh&amp;AN=118912908&amp;site=ehost-live" TargetMode="External"/><Relationship Id="rId38" Type="http://schemas.openxmlformats.org/officeDocument/2006/relationships/hyperlink" Target="http://elibrary.welingkar.org:2057/login.aspx?direct=true&amp;db=buh&amp;AN=116686324&amp;site=ehost-live" TargetMode="External"/><Relationship Id="rId59" Type="http://schemas.openxmlformats.org/officeDocument/2006/relationships/hyperlink" Target="http://elibrary.welingkar.org:2057/login.aspx?direct=true&amp;db=buh&amp;AN=102257958&amp;site=ehost-live" TargetMode="External"/><Relationship Id="rId103" Type="http://schemas.openxmlformats.org/officeDocument/2006/relationships/hyperlink" Target="http://elibrary.welingkar.org:2057/login.aspx?direct=true&amp;db=buh&amp;AN=117649376&amp;site=ehost-live" TargetMode="External"/><Relationship Id="rId124" Type="http://schemas.openxmlformats.org/officeDocument/2006/relationships/hyperlink" Target="http://elibrary.welingkar.org:2057/login.aspx?direct=true&amp;db=buh&amp;AN=120902265&amp;site=ehost-live" TargetMode="External"/><Relationship Id="rId70" Type="http://schemas.openxmlformats.org/officeDocument/2006/relationships/hyperlink" Target="http://elibrary.welingkar.org:2057/login.aspx?direct=true&amp;db=buh&amp;AN=114044704&amp;site=ehost-live" TargetMode="External"/><Relationship Id="rId91" Type="http://schemas.openxmlformats.org/officeDocument/2006/relationships/hyperlink" Target="http://elibrary.welingkar.org:2057/login.aspx?direct=true&amp;db=buh&amp;AN=114014935&amp;site=ehost-live" TargetMode="External"/><Relationship Id="rId145" Type="http://schemas.openxmlformats.org/officeDocument/2006/relationships/hyperlink" Target="http://elibrary.welingkar.org:2057/login.aspx?direct=true&amp;db=buh&amp;AN=110457109&amp;site=ehost-live" TargetMode="External"/><Relationship Id="rId166" Type="http://schemas.openxmlformats.org/officeDocument/2006/relationships/hyperlink" Target="http://elibrary.welingkar.org:2057/login.aspx?direct=true&amp;db=buh&amp;AN=137120587&amp;site=ehost-live" TargetMode="External"/><Relationship Id="rId187" Type="http://schemas.openxmlformats.org/officeDocument/2006/relationships/hyperlink" Target="http://elibrary.welingkar.org:2057/login.aspx?direct=true&amp;db=buh&amp;AN=101625318&amp;site=ehost-live" TargetMode="External"/><Relationship Id="rId1" Type="http://schemas.openxmlformats.org/officeDocument/2006/relationships/hyperlink" Target="http://search.ebscohost.com/login.aspx?direct=true&amp;db=buh&amp;AN=134866534&amp;site=ehost-live" TargetMode="External"/><Relationship Id="rId212" Type="http://schemas.openxmlformats.org/officeDocument/2006/relationships/hyperlink" Target="http://elibrary.welingkar.org:2057/login.aspx?direct=true&amp;db=buh&amp;AN=102703983&amp;site=ehost-live" TargetMode="External"/><Relationship Id="rId233" Type="http://schemas.openxmlformats.org/officeDocument/2006/relationships/hyperlink" Target="http://elibrary.welingkar.org:2057/login.aspx?direct=true&amp;db=buh&amp;AN=125251883&amp;site=ehost-live" TargetMode="External"/><Relationship Id="rId28" Type="http://schemas.openxmlformats.org/officeDocument/2006/relationships/hyperlink" Target="http://elibrary.welingkar.org:2057/login.aspx?direct=true&amp;db=buh&amp;AN=116294578&amp;site=ehost-live" TargetMode="External"/><Relationship Id="rId49" Type="http://schemas.openxmlformats.org/officeDocument/2006/relationships/hyperlink" Target="http://elibrary.welingkar.org:2057/login.aspx?direct=true&amp;db=buh&amp;AN=100387992&amp;site=ehost-live" TargetMode="External"/><Relationship Id="rId114" Type="http://schemas.openxmlformats.org/officeDocument/2006/relationships/hyperlink" Target="http://elibrary.welingkar.org:2057/login.aspx?direct=true&amp;db=buh&amp;AN=144570401&amp;site=ehost-live" TargetMode="External"/><Relationship Id="rId60" Type="http://schemas.openxmlformats.org/officeDocument/2006/relationships/hyperlink" Target="http://elibrary.welingkar.org:2057/login.aspx?direct=true&amp;db=buh&amp;AN=126796990&amp;site=ehost-live" TargetMode="External"/><Relationship Id="rId81" Type="http://schemas.openxmlformats.org/officeDocument/2006/relationships/hyperlink" Target="http://elibrary.welingkar.org:2057/login.aspx?direct=true&amp;db=buh&amp;AN=102275868&amp;site=ehost-live" TargetMode="External"/><Relationship Id="rId135" Type="http://schemas.openxmlformats.org/officeDocument/2006/relationships/hyperlink" Target="http://elibrary.welingkar.org:2057/login.aspx?direct=true&amp;db=buh&amp;AN=120419943&amp;site=ehost-live" TargetMode="External"/><Relationship Id="rId156" Type="http://schemas.openxmlformats.org/officeDocument/2006/relationships/hyperlink" Target="http://elibrary.welingkar.org:2057/login.aspx?direct=true&amp;db=buh&amp;AN=120355187&amp;site=ehost-live" TargetMode="External"/><Relationship Id="rId177" Type="http://schemas.openxmlformats.org/officeDocument/2006/relationships/hyperlink" Target="http://elibrary.welingkar.org:2057/login.aspx?direct=true&amp;db=buh&amp;AN=118686133&amp;site=ehost-live" TargetMode="External"/><Relationship Id="rId198" Type="http://schemas.openxmlformats.org/officeDocument/2006/relationships/hyperlink" Target="http://elibrary.welingkar.org:2057/login.aspx?direct=true&amp;db=buh&amp;AN=102341331&amp;site=ehost-live" TargetMode="External"/><Relationship Id="rId202" Type="http://schemas.openxmlformats.org/officeDocument/2006/relationships/hyperlink" Target="http://elibrary.welingkar.org:2057/login.aspx?direct=true&amp;db=buh&amp;AN=117343059&amp;site=ehost-live" TargetMode="External"/><Relationship Id="rId223" Type="http://schemas.openxmlformats.org/officeDocument/2006/relationships/hyperlink" Target="http://elibrary.welingkar.org:2057/login.aspx?direct=true&amp;db=buh&amp;AN=102257179&amp;site=ehost-live" TargetMode="External"/><Relationship Id="rId18" Type="http://schemas.openxmlformats.org/officeDocument/2006/relationships/hyperlink" Target="http://elibrary.welingkar.org:2057/login.aspx?direct=true&amp;db=buh&amp;AN=124603709&amp;site=ehost-live" TargetMode="External"/><Relationship Id="rId39" Type="http://schemas.openxmlformats.org/officeDocument/2006/relationships/hyperlink" Target="http://elibrary.welingkar.org:2057/login.aspx?direct=true&amp;db=buh&amp;AN=102069747&amp;site=ehost-live" TargetMode="External"/><Relationship Id="rId50" Type="http://schemas.openxmlformats.org/officeDocument/2006/relationships/hyperlink" Target="http://elibrary.welingkar.org:2057/login.aspx?direct=true&amp;db=buh&amp;AN=118130379&amp;site=ehost-live" TargetMode="External"/><Relationship Id="rId104" Type="http://schemas.openxmlformats.org/officeDocument/2006/relationships/hyperlink" Target="http://elibrary.welingkar.org:2057/login.aspx?direct=true&amp;db=buh&amp;AN=119729033&amp;site=ehost-live" TargetMode="External"/><Relationship Id="rId125" Type="http://schemas.openxmlformats.org/officeDocument/2006/relationships/hyperlink" Target="http://elibrary.welingkar.org:2057/login.aspx?direct=true&amp;db=buh&amp;AN=100009993&amp;site=ehost-live" TargetMode="External"/><Relationship Id="rId146" Type="http://schemas.openxmlformats.org/officeDocument/2006/relationships/hyperlink" Target="http://elibrary.welingkar.org:2057/login.aspx?direct=true&amp;db=buh&amp;AN=112713806&amp;site=ehost-live" TargetMode="External"/><Relationship Id="rId167" Type="http://schemas.openxmlformats.org/officeDocument/2006/relationships/hyperlink" Target="http://elibrary.welingkar.org:2057/login.aspx?direct=true&amp;db=buh&amp;AN=133608397&amp;site=ehost-live" TargetMode="External"/><Relationship Id="rId188" Type="http://schemas.openxmlformats.org/officeDocument/2006/relationships/hyperlink" Target="http://elibrary.welingkar.org:2057/login.aspx?direct=true&amp;db=buh&amp;AN=110398408&amp;site=ehost-live" TargetMode="External"/><Relationship Id="rId71" Type="http://schemas.openxmlformats.org/officeDocument/2006/relationships/hyperlink" Target="http://elibrary.welingkar.org:2057/login.aspx?direct=true&amp;db=buh&amp;AN=112453865&amp;site=ehost-live" TargetMode="External"/><Relationship Id="rId92" Type="http://schemas.openxmlformats.org/officeDocument/2006/relationships/hyperlink" Target="http://elibrary.welingkar.org:2057/login.aspx?direct=true&amp;db=buh&amp;AN=115006087&amp;site=ehost-live" TargetMode="External"/><Relationship Id="rId213" Type="http://schemas.openxmlformats.org/officeDocument/2006/relationships/hyperlink" Target="http://elibrary.welingkar.org:2057/login.aspx?direct=true&amp;db=buh&amp;AN=100906531&amp;site=ehost-live" TargetMode="External"/><Relationship Id="rId234" Type="http://schemas.openxmlformats.org/officeDocument/2006/relationships/hyperlink" Target="http://elibrary.welingkar.org:2057/login.aspx?direct=true&amp;db=buh&amp;AN=114435030&amp;site=ehost-live" TargetMode="External"/><Relationship Id="rId2" Type="http://schemas.openxmlformats.org/officeDocument/2006/relationships/hyperlink" Target="http://elibrary.welingkar.org:2057/login.aspx?direct=true&amp;db=buh&amp;AN=111969186&amp;site=ehost-live" TargetMode="External"/><Relationship Id="rId29" Type="http://schemas.openxmlformats.org/officeDocument/2006/relationships/hyperlink" Target="http://elibrary.welingkar.org:2057/login.aspx?direct=true&amp;db=buh&amp;AN=113422670&amp;site=ehost-live" TargetMode="External"/><Relationship Id="rId40" Type="http://schemas.openxmlformats.org/officeDocument/2006/relationships/hyperlink" Target="http://elibrary.welingkar.org:2057/login.aspx?direct=true&amp;db=buh&amp;AN=110137042&amp;site=ehost-live" TargetMode="External"/><Relationship Id="rId115" Type="http://schemas.openxmlformats.org/officeDocument/2006/relationships/hyperlink" Target="http://elibrary.welingkar.org:2057/login.aspx?direct=true&amp;db=buh&amp;AN=116268504&amp;site=ehost-live" TargetMode="External"/><Relationship Id="rId136" Type="http://schemas.openxmlformats.org/officeDocument/2006/relationships/hyperlink" Target="http://elibrary.welingkar.org:2057/login.aspx?direct=true&amp;db=buh&amp;AN=117510921&amp;site=ehost-live" TargetMode="External"/><Relationship Id="rId157" Type="http://schemas.openxmlformats.org/officeDocument/2006/relationships/hyperlink" Target="http://elibrary.welingkar.org:2057/login.aspx?direct=true&amp;db=buh&amp;AN=118866568&amp;site=ehost-live" TargetMode="External"/><Relationship Id="rId178" Type="http://schemas.openxmlformats.org/officeDocument/2006/relationships/hyperlink" Target="http://elibrary.welingkar.org:2057/login.aspx?direct=true&amp;db=buh&amp;AN=118685960&amp;site=ehost-live" TargetMode="External"/><Relationship Id="rId61" Type="http://schemas.openxmlformats.org/officeDocument/2006/relationships/hyperlink" Target="http://elibrary.welingkar.org:2057/login.aspx?direct=true&amp;db=buh&amp;AN=135718761&amp;site=ehost-live" TargetMode="External"/><Relationship Id="rId82" Type="http://schemas.openxmlformats.org/officeDocument/2006/relationships/hyperlink" Target="http://elibrary.welingkar.org:2057/login.aspx?direct=true&amp;db=buh&amp;AN=103547432&amp;site=ehost-live" TargetMode="External"/><Relationship Id="rId199" Type="http://schemas.openxmlformats.org/officeDocument/2006/relationships/hyperlink" Target="http://elibrary.welingkar.org:2057/login.aspx?direct=true&amp;db=buh&amp;AN=100521318&amp;site=ehost-live" TargetMode="External"/><Relationship Id="rId203" Type="http://schemas.openxmlformats.org/officeDocument/2006/relationships/hyperlink" Target="http://elibrary.welingkar.org:2057/login.aspx?direct=true&amp;db=buh&amp;AN=119711371&amp;site=ehost-live" TargetMode="External"/><Relationship Id="rId19" Type="http://schemas.openxmlformats.org/officeDocument/2006/relationships/hyperlink" Target="http://elibrary.welingkar.org:2057/login.aspx?direct=true&amp;db=buh&amp;AN=118115054&amp;site=ehost-live" TargetMode="External"/><Relationship Id="rId224" Type="http://schemas.openxmlformats.org/officeDocument/2006/relationships/hyperlink" Target="http://elibrary.welingkar.org:2057/login.aspx?direct=true&amp;db=buh&amp;AN=118668963&amp;site=ehost-live" TargetMode="External"/><Relationship Id="rId30" Type="http://schemas.openxmlformats.org/officeDocument/2006/relationships/hyperlink" Target="http://elibrary.welingkar.org:2057/login.aspx?direct=true&amp;db=buh&amp;AN=116294574&amp;site=ehost-live" TargetMode="External"/><Relationship Id="rId105" Type="http://schemas.openxmlformats.org/officeDocument/2006/relationships/hyperlink" Target="http://elibrary.welingkar.org:2057/login.aspx?direct=true&amp;db=buh&amp;AN=113219807&amp;site=ehost-live" TargetMode="External"/><Relationship Id="rId126" Type="http://schemas.openxmlformats.org/officeDocument/2006/relationships/hyperlink" Target="http://elibrary.welingkar.org:2057/login.aspx?direct=true&amp;db=buh&amp;AN=102165954&amp;site=ehost-live" TargetMode="External"/><Relationship Id="rId147" Type="http://schemas.openxmlformats.org/officeDocument/2006/relationships/hyperlink" Target="http://elibrary.welingkar.org:2057/login.aspx?direct=true&amp;db=buh&amp;AN=118383348&amp;site=ehost-live" TargetMode="External"/><Relationship Id="rId168" Type="http://schemas.openxmlformats.org/officeDocument/2006/relationships/hyperlink" Target="http://elibrary.welingkar.org:2057/login.aspx?direct=true&amp;db=buh&amp;AN=115490819&amp;site=ehost-live" TargetMode="External"/><Relationship Id="rId51" Type="http://schemas.openxmlformats.org/officeDocument/2006/relationships/hyperlink" Target="http://elibrary.welingkar.org:2057/login.aspx?direct=true&amp;db=buh&amp;AN=100987167&amp;site=ehost-live" TargetMode="External"/><Relationship Id="rId72" Type="http://schemas.openxmlformats.org/officeDocument/2006/relationships/hyperlink" Target="http://elibrary.welingkar.org:2057/login.aspx?direct=true&amp;db=buh&amp;AN=114818597&amp;site=ehost-live" TargetMode="External"/><Relationship Id="rId93" Type="http://schemas.openxmlformats.org/officeDocument/2006/relationships/hyperlink" Target="http://elibrary.welingkar.org:2057/login.aspx?direct=true&amp;db=buh&amp;AN=110220802&amp;site=ehost-live" TargetMode="External"/><Relationship Id="rId189" Type="http://schemas.openxmlformats.org/officeDocument/2006/relationships/hyperlink" Target="http://elibrary.welingkar.org:2057/login.aspx?direct=true&amp;db=buh&amp;AN=119504824&amp;site=ehost-live" TargetMode="External"/><Relationship Id="rId3" Type="http://schemas.openxmlformats.org/officeDocument/2006/relationships/hyperlink" Target="http://elibrary.welingkar.org:2057/login.aspx?direct=true&amp;db=buh&amp;AN=119283134&amp;site=ehost-live" TargetMode="External"/><Relationship Id="rId214" Type="http://schemas.openxmlformats.org/officeDocument/2006/relationships/hyperlink" Target="http://elibrary.welingkar.org:2057/login.aspx?direct=true&amp;db=buh&amp;AN=109171712&amp;site=ehost-live" TargetMode="External"/><Relationship Id="rId235" Type="http://schemas.openxmlformats.org/officeDocument/2006/relationships/hyperlink" Target="http://elibrary.welingkar.org:2057/login.aspx?direct=true&amp;db=buh&amp;AN=99546440&amp;site=ehost-live" TargetMode="External"/><Relationship Id="rId116" Type="http://schemas.openxmlformats.org/officeDocument/2006/relationships/hyperlink" Target="http://elibrary.welingkar.org:2057/login.aspx?direct=true&amp;db=buh&amp;AN=116465467&amp;site=ehost-live" TargetMode="External"/><Relationship Id="rId137" Type="http://schemas.openxmlformats.org/officeDocument/2006/relationships/hyperlink" Target="http://elibrary.welingkar.org:2057/login.aspx?direct=true&amp;db=buh&amp;AN=120826782&amp;site=ehost-live" TargetMode="External"/><Relationship Id="rId158" Type="http://schemas.openxmlformats.org/officeDocument/2006/relationships/hyperlink" Target="http://elibrary.welingkar.org:2057/login.aspx?direct=true&amp;db=buh&amp;AN=110319368&amp;site=ehost-live" TargetMode="External"/><Relationship Id="rId20" Type="http://schemas.openxmlformats.org/officeDocument/2006/relationships/hyperlink" Target="http://elibrary.welingkar.org:2057/login.aspx?direct=true&amp;db=buh&amp;AN=117515413&amp;site=ehost-live" TargetMode="External"/><Relationship Id="rId41" Type="http://schemas.openxmlformats.org/officeDocument/2006/relationships/hyperlink" Target="http://elibrary.welingkar.org:2057/login.aspx?direct=true&amp;db=buh&amp;AN=110457113&amp;site=ehost-live" TargetMode="External"/><Relationship Id="rId62" Type="http://schemas.openxmlformats.org/officeDocument/2006/relationships/hyperlink" Target="http://elibrary.welingkar.org:2057/login.aspx?direct=true&amp;db=buh&amp;AN=116465681&amp;site=ehost-live" TargetMode="External"/><Relationship Id="rId83" Type="http://schemas.openxmlformats.org/officeDocument/2006/relationships/hyperlink" Target="http://elibrary.welingkar.org:2057/login.aspx?direct=true&amp;db=buh&amp;AN=126023070&amp;site=ehost-live" TargetMode="External"/><Relationship Id="rId179" Type="http://schemas.openxmlformats.org/officeDocument/2006/relationships/hyperlink" Target="http://elibrary.welingkar.org:2057/login.aspx?direct=true&amp;db=buh&amp;AN=118667439&amp;site=ehost-liv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earch.proquest.com/docview/2221584747?accountid=194833" TargetMode="External"/><Relationship Id="rId2" Type="http://schemas.openxmlformats.org/officeDocument/2006/relationships/hyperlink" Target="https://search.proquest.com/docview/1854743478?accountid=194833" TargetMode="External"/><Relationship Id="rId1" Type="http://schemas.openxmlformats.org/officeDocument/2006/relationships/hyperlink" Target="https://search.proquest.com/docview/2435310015?accountid=19483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41"/>
  <sheetViews>
    <sheetView tabSelected="1" zoomScaleNormal="100" workbookViewId="0">
      <pane ySplit="2" topLeftCell="A3" activePane="bottomLeft" state="frozen"/>
      <selection pane="bottomLeft" activeCell="R42" sqref="R42"/>
    </sheetView>
  </sheetViews>
  <sheetFormatPr defaultRowHeight="12.75" x14ac:dyDescent="0.2"/>
  <cols>
    <col min="1" max="1" width="35.28515625" style="17" customWidth="1"/>
    <col min="2" max="2" width="0" style="11" hidden="1" customWidth="1"/>
    <col min="3" max="3" width="31" style="17" customWidth="1"/>
    <col min="4" max="10" width="0" style="11" hidden="1" customWidth="1"/>
    <col min="11" max="11" width="16.42578125" style="11" hidden="1" customWidth="1"/>
    <col min="12" max="13" width="0" style="11" hidden="1" customWidth="1"/>
    <col min="14" max="14" width="12.7109375" style="11" hidden="1" customWidth="1"/>
    <col min="15" max="15" width="62.42578125" style="17" customWidth="1"/>
    <col min="16" max="17" width="0" style="11" hidden="1" customWidth="1"/>
    <col min="18" max="18" width="31" style="17" customWidth="1"/>
    <col min="19" max="19" width="22.5703125" style="17" customWidth="1"/>
    <col min="20" max="256" width="9.140625" style="11"/>
    <col min="257" max="257" width="35.28515625" style="11" customWidth="1"/>
    <col min="258" max="258" width="0" style="11" hidden="1" customWidth="1"/>
    <col min="259" max="259" width="31" style="11" customWidth="1"/>
    <col min="260" max="270" width="0" style="11" hidden="1" customWidth="1"/>
    <col min="271" max="271" width="62.42578125" style="11" customWidth="1"/>
    <col min="272" max="273" width="0" style="11" hidden="1" customWidth="1"/>
    <col min="274" max="274" width="31" style="11" customWidth="1"/>
    <col min="275" max="275" width="22.5703125" style="11" customWidth="1"/>
    <col min="276" max="512" width="9.140625" style="11"/>
    <col min="513" max="513" width="35.28515625" style="11" customWidth="1"/>
    <col min="514" max="514" width="0" style="11" hidden="1" customWidth="1"/>
    <col min="515" max="515" width="31" style="11" customWidth="1"/>
    <col min="516" max="526" width="0" style="11" hidden="1" customWidth="1"/>
    <col min="527" max="527" width="62.42578125" style="11" customWidth="1"/>
    <col min="528" max="529" width="0" style="11" hidden="1" customWidth="1"/>
    <col min="530" max="530" width="31" style="11" customWidth="1"/>
    <col min="531" max="531" width="22.5703125" style="11" customWidth="1"/>
    <col min="532" max="768" width="9.140625" style="11"/>
    <col min="769" max="769" width="35.28515625" style="11" customWidth="1"/>
    <col min="770" max="770" width="0" style="11" hidden="1" customWidth="1"/>
    <col min="771" max="771" width="31" style="11" customWidth="1"/>
    <col min="772" max="782" width="0" style="11" hidden="1" customWidth="1"/>
    <col min="783" max="783" width="62.42578125" style="11" customWidth="1"/>
    <col min="784" max="785" width="0" style="11" hidden="1" customWidth="1"/>
    <col min="786" max="786" width="31" style="11" customWidth="1"/>
    <col min="787" max="787" width="22.5703125" style="11" customWidth="1"/>
    <col min="788" max="1024" width="9.140625" style="11"/>
    <col min="1025" max="1025" width="35.28515625" style="11" customWidth="1"/>
    <col min="1026" max="1026" width="0" style="11" hidden="1" customWidth="1"/>
    <col min="1027" max="1027" width="31" style="11" customWidth="1"/>
    <col min="1028" max="1038" width="0" style="11" hidden="1" customWidth="1"/>
    <col min="1039" max="1039" width="62.42578125" style="11" customWidth="1"/>
    <col min="1040" max="1041" width="0" style="11" hidden="1" customWidth="1"/>
    <col min="1042" max="1042" width="31" style="11" customWidth="1"/>
    <col min="1043" max="1043" width="22.5703125" style="11" customWidth="1"/>
    <col min="1044" max="1280" width="9.140625" style="11"/>
    <col min="1281" max="1281" width="35.28515625" style="11" customWidth="1"/>
    <col min="1282" max="1282" width="0" style="11" hidden="1" customWidth="1"/>
    <col min="1283" max="1283" width="31" style="11" customWidth="1"/>
    <col min="1284" max="1294" width="0" style="11" hidden="1" customWidth="1"/>
    <col min="1295" max="1295" width="62.42578125" style="11" customWidth="1"/>
    <col min="1296" max="1297" width="0" style="11" hidden="1" customWidth="1"/>
    <col min="1298" max="1298" width="31" style="11" customWidth="1"/>
    <col min="1299" max="1299" width="22.5703125" style="11" customWidth="1"/>
    <col min="1300" max="1536" width="9.140625" style="11"/>
    <col min="1537" max="1537" width="35.28515625" style="11" customWidth="1"/>
    <col min="1538" max="1538" width="0" style="11" hidden="1" customWidth="1"/>
    <col min="1539" max="1539" width="31" style="11" customWidth="1"/>
    <col min="1540" max="1550" width="0" style="11" hidden="1" customWidth="1"/>
    <col min="1551" max="1551" width="62.42578125" style="11" customWidth="1"/>
    <col min="1552" max="1553" width="0" style="11" hidden="1" customWidth="1"/>
    <col min="1554" max="1554" width="31" style="11" customWidth="1"/>
    <col min="1555" max="1555" width="22.5703125" style="11" customWidth="1"/>
    <col min="1556" max="1792" width="9.140625" style="11"/>
    <col min="1793" max="1793" width="35.28515625" style="11" customWidth="1"/>
    <col min="1794" max="1794" width="0" style="11" hidden="1" customWidth="1"/>
    <col min="1795" max="1795" width="31" style="11" customWidth="1"/>
    <col min="1796" max="1806" width="0" style="11" hidden="1" customWidth="1"/>
    <col min="1807" max="1807" width="62.42578125" style="11" customWidth="1"/>
    <col min="1808" max="1809" width="0" style="11" hidden="1" customWidth="1"/>
    <col min="1810" max="1810" width="31" style="11" customWidth="1"/>
    <col min="1811" max="1811" width="22.5703125" style="11" customWidth="1"/>
    <col min="1812" max="2048" width="9.140625" style="11"/>
    <col min="2049" max="2049" width="35.28515625" style="11" customWidth="1"/>
    <col min="2050" max="2050" width="0" style="11" hidden="1" customWidth="1"/>
    <col min="2051" max="2051" width="31" style="11" customWidth="1"/>
    <col min="2052" max="2062" width="0" style="11" hidden="1" customWidth="1"/>
    <col min="2063" max="2063" width="62.42578125" style="11" customWidth="1"/>
    <col min="2064" max="2065" width="0" style="11" hidden="1" customWidth="1"/>
    <col min="2066" max="2066" width="31" style="11" customWidth="1"/>
    <col min="2067" max="2067" width="22.5703125" style="11" customWidth="1"/>
    <col min="2068" max="2304" width="9.140625" style="11"/>
    <col min="2305" max="2305" width="35.28515625" style="11" customWidth="1"/>
    <col min="2306" max="2306" width="0" style="11" hidden="1" customWidth="1"/>
    <col min="2307" max="2307" width="31" style="11" customWidth="1"/>
    <col min="2308" max="2318" width="0" style="11" hidden="1" customWidth="1"/>
    <col min="2319" max="2319" width="62.42578125" style="11" customWidth="1"/>
    <col min="2320" max="2321" width="0" style="11" hidden="1" customWidth="1"/>
    <col min="2322" max="2322" width="31" style="11" customWidth="1"/>
    <col min="2323" max="2323" width="22.5703125" style="11" customWidth="1"/>
    <col min="2324" max="2560" width="9.140625" style="11"/>
    <col min="2561" max="2561" width="35.28515625" style="11" customWidth="1"/>
    <col min="2562" max="2562" width="0" style="11" hidden="1" customWidth="1"/>
    <col min="2563" max="2563" width="31" style="11" customWidth="1"/>
    <col min="2564" max="2574" width="0" style="11" hidden="1" customWidth="1"/>
    <col min="2575" max="2575" width="62.42578125" style="11" customWidth="1"/>
    <col min="2576" max="2577" width="0" style="11" hidden="1" customWidth="1"/>
    <col min="2578" max="2578" width="31" style="11" customWidth="1"/>
    <col min="2579" max="2579" width="22.5703125" style="11" customWidth="1"/>
    <col min="2580" max="2816" width="9.140625" style="11"/>
    <col min="2817" max="2817" width="35.28515625" style="11" customWidth="1"/>
    <col min="2818" max="2818" width="0" style="11" hidden="1" customWidth="1"/>
    <col min="2819" max="2819" width="31" style="11" customWidth="1"/>
    <col min="2820" max="2830" width="0" style="11" hidden="1" customWidth="1"/>
    <col min="2831" max="2831" width="62.42578125" style="11" customWidth="1"/>
    <col min="2832" max="2833" width="0" style="11" hidden="1" customWidth="1"/>
    <col min="2834" max="2834" width="31" style="11" customWidth="1"/>
    <col min="2835" max="2835" width="22.5703125" style="11" customWidth="1"/>
    <col min="2836" max="3072" width="9.140625" style="11"/>
    <col min="3073" max="3073" width="35.28515625" style="11" customWidth="1"/>
    <col min="3074" max="3074" width="0" style="11" hidden="1" customWidth="1"/>
    <col min="3075" max="3075" width="31" style="11" customWidth="1"/>
    <col min="3076" max="3086" width="0" style="11" hidden="1" customWidth="1"/>
    <col min="3087" max="3087" width="62.42578125" style="11" customWidth="1"/>
    <col min="3088" max="3089" width="0" style="11" hidden="1" customWidth="1"/>
    <col min="3090" max="3090" width="31" style="11" customWidth="1"/>
    <col min="3091" max="3091" width="22.5703125" style="11" customWidth="1"/>
    <col min="3092" max="3328" width="9.140625" style="11"/>
    <col min="3329" max="3329" width="35.28515625" style="11" customWidth="1"/>
    <col min="3330" max="3330" width="0" style="11" hidden="1" customWidth="1"/>
    <col min="3331" max="3331" width="31" style="11" customWidth="1"/>
    <col min="3332" max="3342" width="0" style="11" hidden="1" customWidth="1"/>
    <col min="3343" max="3343" width="62.42578125" style="11" customWidth="1"/>
    <col min="3344" max="3345" width="0" style="11" hidden="1" customWidth="1"/>
    <col min="3346" max="3346" width="31" style="11" customWidth="1"/>
    <col min="3347" max="3347" width="22.5703125" style="11" customWidth="1"/>
    <col min="3348" max="3584" width="9.140625" style="11"/>
    <col min="3585" max="3585" width="35.28515625" style="11" customWidth="1"/>
    <col min="3586" max="3586" width="0" style="11" hidden="1" customWidth="1"/>
    <col min="3587" max="3587" width="31" style="11" customWidth="1"/>
    <col min="3588" max="3598" width="0" style="11" hidden="1" customWidth="1"/>
    <col min="3599" max="3599" width="62.42578125" style="11" customWidth="1"/>
    <col min="3600" max="3601" width="0" style="11" hidden="1" customWidth="1"/>
    <col min="3602" max="3602" width="31" style="11" customWidth="1"/>
    <col min="3603" max="3603" width="22.5703125" style="11" customWidth="1"/>
    <col min="3604" max="3840" width="9.140625" style="11"/>
    <col min="3841" max="3841" width="35.28515625" style="11" customWidth="1"/>
    <col min="3842" max="3842" width="0" style="11" hidden="1" customWidth="1"/>
    <col min="3843" max="3843" width="31" style="11" customWidth="1"/>
    <col min="3844" max="3854" width="0" style="11" hidden="1" customWidth="1"/>
    <col min="3855" max="3855" width="62.42578125" style="11" customWidth="1"/>
    <col min="3856" max="3857" width="0" style="11" hidden="1" customWidth="1"/>
    <col min="3858" max="3858" width="31" style="11" customWidth="1"/>
    <col min="3859" max="3859" width="22.5703125" style="11" customWidth="1"/>
    <col min="3860" max="4096" width="9.140625" style="11"/>
    <col min="4097" max="4097" width="35.28515625" style="11" customWidth="1"/>
    <col min="4098" max="4098" width="0" style="11" hidden="1" customWidth="1"/>
    <col min="4099" max="4099" width="31" style="11" customWidth="1"/>
    <col min="4100" max="4110" width="0" style="11" hidden="1" customWidth="1"/>
    <col min="4111" max="4111" width="62.42578125" style="11" customWidth="1"/>
    <col min="4112" max="4113" width="0" style="11" hidden="1" customWidth="1"/>
    <col min="4114" max="4114" width="31" style="11" customWidth="1"/>
    <col min="4115" max="4115" width="22.5703125" style="11" customWidth="1"/>
    <col min="4116" max="4352" width="9.140625" style="11"/>
    <col min="4353" max="4353" width="35.28515625" style="11" customWidth="1"/>
    <col min="4354" max="4354" width="0" style="11" hidden="1" customWidth="1"/>
    <col min="4355" max="4355" width="31" style="11" customWidth="1"/>
    <col min="4356" max="4366" width="0" style="11" hidden="1" customWidth="1"/>
    <col min="4367" max="4367" width="62.42578125" style="11" customWidth="1"/>
    <col min="4368" max="4369" width="0" style="11" hidden="1" customWidth="1"/>
    <col min="4370" max="4370" width="31" style="11" customWidth="1"/>
    <col min="4371" max="4371" width="22.5703125" style="11" customWidth="1"/>
    <col min="4372" max="4608" width="9.140625" style="11"/>
    <col min="4609" max="4609" width="35.28515625" style="11" customWidth="1"/>
    <col min="4610" max="4610" width="0" style="11" hidden="1" customWidth="1"/>
    <col min="4611" max="4611" width="31" style="11" customWidth="1"/>
    <col min="4612" max="4622" width="0" style="11" hidden="1" customWidth="1"/>
    <col min="4623" max="4623" width="62.42578125" style="11" customWidth="1"/>
    <col min="4624" max="4625" width="0" style="11" hidden="1" customWidth="1"/>
    <col min="4626" max="4626" width="31" style="11" customWidth="1"/>
    <col min="4627" max="4627" width="22.5703125" style="11" customWidth="1"/>
    <col min="4628" max="4864" width="9.140625" style="11"/>
    <col min="4865" max="4865" width="35.28515625" style="11" customWidth="1"/>
    <col min="4866" max="4866" width="0" style="11" hidden="1" customWidth="1"/>
    <col min="4867" max="4867" width="31" style="11" customWidth="1"/>
    <col min="4868" max="4878" width="0" style="11" hidden="1" customWidth="1"/>
    <col min="4879" max="4879" width="62.42578125" style="11" customWidth="1"/>
    <col min="4880" max="4881" width="0" style="11" hidden="1" customWidth="1"/>
    <col min="4882" max="4882" width="31" style="11" customWidth="1"/>
    <col min="4883" max="4883" width="22.5703125" style="11" customWidth="1"/>
    <col min="4884" max="5120" width="9.140625" style="11"/>
    <col min="5121" max="5121" width="35.28515625" style="11" customWidth="1"/>
    <col min="5122" max="5122" width="0" style="11" hidden="1" customWidth="1"/>
    <col min="5123" max="5123" width="31" style="11" customWidth="1"/>
    <col min="5124" max="5134" width="0" style="11" hidden="1" customWidth="1"/>
    <col min="5135" max="5135" width="62.42578125" style="11" customWidth="1"/>
    <col min="5136" max="5137" width="0" style="11" hidden="1" customWidth="1"/>
    <col min="5138" max="5138" width="31" style="11" customWidth="1"/>
    <col min="5139" max="5139" width="22.5703125" style="11" customWidth="1"/>
    <col min="5140" max="5376" width="9.140625" style="11"/>
    <col min="5377" max="5377" width="35.28515625" style="11" customWidth="1"/>
    <col min="5378" max="5378" width="0" style="11" hidden="1" customWidth="1"/>
    <col min="5379" max="5379" width="31" style="11" customWidth="1"/>
    <col min="5380" max="5390" width="0" style="11" hidden="1" customWidth="1"/>
    <col min="5391" max="5391" width="62.42578125" style="11" customWidth="1"/>
    <col min="5392" max="5393" width="0" style="11" hidden="1" customWidth="1"/>
    <col min="5394" max="5394" width="31" style="11" customWidth="1"/>
    <col min="5395" max="5395" width="22.5703125" style="11" customWidth="1"/>
    <col min="5396" max="5632" width="9.140625" style="11"/>
    <col min="5633" max="5633" width="35.28515625" style="11" customWidth="1"/>
    <col min="5634" max="5634" width="0" style="11" hidden="1" customWidth="1"/>
    <col min="5635" max="5635" width="31" style="11" customWidth="1"/>
    <col min="5636" max="5646" width="0" style="11" hidden="1" customWidth="1"/>
    <col min="5647" max="5647" width="62.42578125" style="11" customWidth="1"/>
    <col min="5648" max="5649" width="0" style="11" hidden="1" customWidth="1"/>
    <col min="5650" max="5650" width="31" style="11" customWidth="1"/>
    <col min="5651" max="5651" width="22.5703125" style="11" customWidth="1"/>
    <col min="5652" max="5888" width="9.140625" style="11"/>
    <col min="5889" max="5889" width="35.28515625" style="11" customWidth="1"/>
    <col min="5890" max="5890" width="0" style="11" hidden="1" customWidth="1"/>
    <col min="5891" max="5891" width="31" style="11" customWidth="1"/>
    <col min="5892" max="5902" width="0" style="11" hidden="1" customWidth="1"/>
    <col min="5903" max="5903" width="62.42578125" style="11" customWidth="1"/>
    <col min="5904" max="5905" width="0" style="11" hidden="1" customWidth="1"/>
    <col min="5906" max="5906" width="31" style="11" customWidth="1"/>
    <col min="5907" max="5907" width="22.5703125" style="11" customWidth="1"/>
    <col min="5908" max="6144" width="9.140625" style="11"/>
    <col min="6145" max="6145" width="35.28515625" style="11" customWidth="1"/>
    <col min="6146" max="6146" width="0" style="11" hidden="1" customWidth="1"/>
    <col min="6147" max="6147" width="31" style="11" customWidth="1"/>
    <col min="6148" max="6158" width="0" style="11" hidden="1" customWidth="1"/>
    <col min="6159" max="6159" width="62.42578125" style="11" customWidth="1"/>
    <col min="6160" max="6161" width="0" style="11" hidden="1" customWidth="1"/>
    <col min="6162" max="6162" width="31" style="11" customWidth="1"/>
    <col min="6163" max="6163" width="22.5703125" style="11" customWidth="1"/>
    <col min="6164" max="6400" width="9.140625" style="11"/>
    <col min="6401" max="6401" width="35.28515625" style="11" customWidth="1"/>
    <col min="6402" max="6402" width="0" style="11" hidden="1" customWidth="1"/>
    <col min="6403" max="6403" width="31" style="11" customWidth="1"/>
    <col min="6404" max="6414" width="0" style="11" hidden="1" customWidth="1"/>
    <col min="6415" max="6415" width="62.42578125" style="11" customWidth="1"/>
    <col min="6416" max="6417" width="0" style="11" hidden="1" customWidth="1"/>
    <col min="6418" max="6418" width="31" style="11" customWidth="1"/>
    <col min="6419" max="6419" width="22.5703125" style="11" customWidth="1"/>
    <col min="6420" max="6656" width="9.140625" style="11"/>
    <col min="6657" max="6657" width="35.28515625" style="11" customWidth="1"/>
    <col min="6658" max="6658" width="0" style="11" hidden="1" customWidth="1"/>
    <col min="6659" max="6659" width="31" style="11" customWidth="1"/>
    <col min="6660" max="6670" width="0" style="11" hidden="1" customWidth="1"/>
    <col min="6671" max="6671" width="62.42578125" style="11" customWidth="1"/>
    <col min="6672" max="6673" width="0" style="11" hidden="1" customWidth="1"/>
    <col min="6674" max="6674" width="31" style="11" customWidth="1"/>
    <col min="6675" max="6675" width="22.5703125" style="11" customWidth="1"/>
    <col min="6676" max="6912" width="9.140625" style="11"/>
    <col min="6913" max="6913" width="35.28515625" style="11" customWidth="1"/>
    <col min="6914" max="6914" width="0" style="11" hidden="1" customWidth="1"/>
    <col min="6915" max="6915" width="31" style="11" customWidth="1"/>
    <col min="6916" max="6926" width="0" style="11" hidden="1" customWidth="1"/>
    <col min="6927" max="6927" width="62.42578125" style="11" customWidth="1"/>
    <col min="6928" max="6929" width="0" style="11" hidden="1" customWidth="1"/>
    <col min="6930" max="6930" width="31" style="11" customWidth="1"/>
    <col min="6931" max="6931" width="22.5703125" style="11" customWidth="1"/>
    <col min="6932" max="7168" width="9.140625" style="11"/>
    <col min="7169" max="7169" width="35.28515625" style="11" customWidth="1"/>
    <col min="7170" max="7170" width="0" style="11" hidden="1" customWidth="1"/>
    <col min="7171" max="7171" width="31" style="11" customWidth="1"/>
    <col min="7172" max="7182" width="0" style="11" hidden="1" customWidth="1"/>
    <col min="7183" max="7183" width="62.42578125" style="11" customWidth="1"/>
    <col min="7184" max="7185" width="0" style="11" hidden="1" customWidth="1"/>
    <col min="7186" max="7186" width="31" style="11" customWidth="1"/>
    <col min="7187" max="7187" width="22.5703125" style="11" customWidth="1"/>
    <col min="7188" max="7424" width="9.140625" style="11"/>
    <col min="7425" max="7425" width="35.28515625" style="11" customWidth="1"/>
    <col min="7426" max="7426" width="0" style="11" hidden="1" customWidth="1"/>
    <col min="7427" max="7427" width="31" style="11" customWidth="1"/>
    <col min="7428" max="7438" width="0" style="11" hidden="1" customWidth="1"/>
    <col min="7439" max="7439" width="62.42578125" style="11" customWidth="1"/>
    <col min="7440" max="7441" width="0" style="11" hidden="1" customWidth="1"/>
    <col min="7442" max="7442" width="31" style="11" customWidth="1"/>
    <col min="7443" max="7443" width="22.5703125" style="11" customWidth="1"/>
    <col min="7444" max="7680" width="9.140625" style="11"/>
    <col min="7681" max="7681" width="35.28515625" style="11" customWidth="1"/>
    <col min="7682" max="7682" width="0" style="11" hidden="1" customWidth="1"/>
    <col min="7683" max="7683" width="31" style="11" customWidth="1"/>
    <col min="7684" max="7694" width="0" style="11" hidden="1" customWidth="1"/>
    <col min="7695" max="7695" width="62.42578125" style="11" customWidth="1"/>
    <col min="7696" max="7697" width="0" style="11" hidden="1" customWidth="1"/>
    <col min="7698" max="7698" width="31" style="11" customWidth="1"/>
    <col min="7699" max="7699" width="22.5703125" style="11" customWidth="1"/>
    <col min="7700" max="7936" width="9.140625" style="11"/>
    <col min="7937" max="7937" width="35.28515625" style="11" customWidth="1"/>
    <col min="7938" max="7938" width="0" style="11" hidden="1" customWidth="1"/>
    <col min="7939" max="7939" width="31" style="11" customWidth="1"/>
    <col min="7940" max="7950" width="0" style="11" hidden="1" customWidth="1"/>
    <col min="7951" max="7951" width="62.42578125" style="11" customWidth="1"/>
    <col min="7952" max="7953" width="0" style="11" hidden="1" customWidth="1"/>
    <col min="7954" max="7954" width="31" style="11" customWidth="1"/>
    <col min="7955" max="7955" width="22.5703125" style="11" customWidth="1"/>
    <col min="7956" max="8192" width="9.140625" style="11"/>
    <col min="8193" max="8193" width="35.28515625" style="11" customWidth="1"/>
    <col min="8194" max="8194" width="0" style="11" hidden="1" customWidth="1"/>
    <col min="8195" max="8195" width="31" style="11" customWidth="1"/>
    <col min="8196" max="8206" width="0" style="11" hidden="1" customWidth="1"/>
    <col min="8207" max="8207" width="62.42578125" style="11" customWidth="1"/>
    <col min="8208" max="8209" width="0" style="11" hidden="1" customWidth="1"/>
    <col min="8210" max="8210" width="31" style="11" customWidth="1"/>
    <col min="8211" max="8211" width="22.5703125" style="11" customWidth="1"/>
    <col min="8212" max="8448" width="9.140625" style="11"/>
    <col min="8449" max="8449" width="35.28515625" style="11" customWidth="1"/>
    <col min="8450" max="8450" width="0" style="11" hidden="1" customWidth="1"/>
    <col min="8451" max="8451" width="31" style="11" customWidth="1"/>
    <col min="8452" max="8462" width="0" style="11" hidden="1" customWidth="1"/>
    <col min="8463" max="8463" width="62.42578125" style="11" customWidth="1"/>
    <col min="8464" max="8465" width="0" style="11" hidden="1" customWidth="1"/>
    <col min="8466" max="8466" width="31" style="11" customWidth="1"/>
    <col min="8467" max="8467" width="22.5703125" style="11" customWidth="1"/>
    <col min="8468" max="8704" width="9.140625" style="11"/>
    <col min="8705" max="8705" width="35.28515625" style="11" customWidth="1"/>
    <col min="8706" max="8706" width="0" style="11" hidden="1" customWidth="1"/>
    <col min="8707" max="8707" width="31" style="11" customWidth="1"/>
    <col min="8708" max="8718" width="0" style="11" hidden="1" customWidth="1"/>
    <col min="8719" max="8719" width="62.42578125" style="11" customWidth="1"/>
    <col min="8720" max="8721" width="0" style="11" hidden="1" customWidth="1"/>
    <col min="8722" max="8722" width="31" style="11" customWidth="1"/>
    <col min="8723" max="8723" width="22.5703125" style="11" customWidth="1"/>
    <col min="8724" max="8960" width="9.140625" style="11"/>
    <col min="8961" max="8961" width="35.28515625" style="11" customWidth="1"/>
    <col min="8962" max="8962" width="0" style="11" hidden="1" customWidth="1"/>
    <col min="8963" max="8963" width="31" style="11" customWidth="1"/>
    <col min="8964" max="8974" width="0" style="11" hidden="1" customWidth="1"/>
    <col min="8975" max="8975" width="62.42578125" style="11" customWidth="1"/>
    <col min="8976" max="8977" width="0" style="11" hidden="1" customWidth="1"/>
    <col min="8978" max="8978" width="31" style="11" customWidth="1"/>
    <col min="8979" max="8979" width="22.5703125" style="11" customWidth="1"/>
    <col min="8980" max="9216" width="9.140625" style="11"/>
    <col min="9217" max="9217" width="35.28515625" style="11" customWidth="1"/>
    <col min="9218" max="9218" width="0" style="11" hidden="1" customWidth="1"/>
    <col min="9219" max="9219" width="31" style="11" customWidth="1"/>
    <col min="9220" max="9230" width="0" style="11" hidden="1" customWidth="1"/>
    <col min="9231" max="9231" width="62.42578125" style="11" customWidth="1"/>
    <col min="9232" max="9233" width="0" style="11" hidden="1" customWidth="1"/>
    <col min="9234" max="9234" width="31" style="11" customWidth="1"/>
    <col min="9235" max="9235" width="22.5703125" style="11" customWidth="1"/>
    <col min="9236" max="9472" width="9.140625" style="11"/>
    <col min="9473" max="9473" width="35.28515625" style="11" customWidth="1"/>
    <col min="9474" max="9474" width="0" style="11" hidden="1" customWidth="1"/>
    <col min="9475" max="9475" width="31" style="11" customWidth="1"/>
    <col min="9476" max="9486" width="0" style="11" hidden="1" customWidth="1"/>
    <col min="9487" max="9487" width="62.42578125" style="11" customWidth="1"/>
    <col min="9488" max="9489" width="0" style="11" hidden="1" customWidth="1"/>
    <col min="9490" max="9490" width="31" style="11" customWidth="1"/>
    <col min="9491" max="9491" width="22.5703125" style="11" customWidth="1"/>
    <col min="9492" max="9728" width="9.140625" style="11"/>
    <col min="9729" max="9729" width="35.28515625" style="11" customWidth="1"/>
    <col min="9730" max="9730" width="0" style="11" hidden="1" customWidth="1"/>
    <col min="9731" max="9731" width="31" style="11" customWidth="1"/>
    <col min="9732" max="9742" width="0" style="11" hidden="1" customWidth="1"/>
    <col min="9743" max="9743" width="62.42578125" style="11" customWidth="1"/>
    <col min="9744" max="9745" width="0" style="11" hidden="1" customWidth="1"/>
    <col min="9746" max="9746" width="31" style="11" customWidth="1"/>
    <col min="9747" max="9747" width="22.5703125" style="11" customWidth="1"/>
    <col min="9748" max="9984" width="9.140625" style="11"/>
    <col min="9985" max="9985" width="35.28515625" style="11" customWidth="1"/>
    <col min="9986" max="9986" width="0" style="11" hidden="1" customWidth="1"/>
    <col min="9987" max="9987" width="31" style="11" customWidth="1"/>
    <col min="9988" max="9998" width="0" style="11" hidden="1" customWidth="1"/>
    <col min="9999" max="9999" width="62.42578125" style="11" customWidth="1"/>
    <col min="10000" max="10001" width="0" style="11" hidden="1" customWidth="1"/>
    <col min="10002" max="10002" width="31" style="11" customWidth="1"/>
    <col min="10003" max="10003" width="22.5703125" style="11" customWidth="1"/>
    <col min="10004" max="10240" width="9.140625" style="11"/>
    <col min="10241" max="10241" width="35.28515625" style="11" customWidth="1"/>
    <col min="10242" max="10242" width="0" style="11" hidden="1" customWidth="1"/>
    <col min="10243" max="10243" width="31" style="11" customWidth="1"/>
    <col min="10244" max="10254" width="0" style="11" hidden="1" customWidth="1"/>
    <col min="10255" max="10255" width="62.42578125" style="11" customWidth="1"/>
    <col min="10256" max="10257" width="0" style="11" hidden="1" customWidth="1"/>
    <col min="10258" max="10258" width="31" style="11" customWidth="1"/>
    <col min="10259" max="10259" width="22.5703125" style="11" customWidth="1"/>
    <col min="10260" max="10496" width="9.140625" style="11"/>
    <col min="10497" max="10497" width="35.28515625" style="11" customWidth="1"/>
    <col min="10498" max="10498" width="0" style="11" hidden="1" customWidth="1"/>
    <col min="10499" max="10499" width="31" style="11" customWidth="1"/>
    <col min="10500" max="10510" width="0" style="11" hidden="1" customWidth="1"/>
    <col min="10511" max="10511" width="62.42578125" style="11" customWidth="1"/>
    <col min="10512" max="10513" width="0" style="11" hidden="1" customWidth="1"/>
    <col min="10514" max="10514" width="31" style="11" customWidth="1"/>
    <col min="10515" max="10515" width="22.5703125" style="11" customWidth="1"/>
    <col min="10516" max="10752" width="9.140625" style="11"/>
    <col min="10753" max="10753" width="35.28515625" style="11" customWidth="1"/>
    <col min="10754" max="10754" width="0" style="11" hidden="1" customWidth="1"/>
    <col min="10755" max="10755" width="31" style="11" customWidth="1"/>
    <col min="10756" max="10766" width="0" style="11" hidden="1" customWidth="1"/>
    <col min="10767" max="10767" width="62.42578125" style="11" customWidth="1"/>
    <col min="10768" max="10769" width="0" style="11" hidden="1" customWidth="1"/>
    <col min="10770" max="10770" width="31" style="11" customWidth="1"/>
    <col min="10771" max="10771" width="22.5703125" style="11" customWidth="1"/>
    <col min="10772" max="11008" width="9.140625" style="11"/>
    <col min="11009" max="11009" width="35.28515625" style="11" customWidth="1"/>
    <col min="11010" max="11010" width="0" style="11" hidden="1" customWidth="1"/>
    <col min="11011" max="11011" width="31" style="11" customWidth="1"/>
    <col min="11012" max="11022" width="0" style="11" hidden="1" customWidth="1"/>
    <col min="11023" max="11023" width="62.42578125" style="11" customWidth="1"/>
    <col min="11024" max="11025" width="0" style="11" hidden="1" customWidth="1"/>
    <col min="11026" max="11026" width="31" style="11" customWidth="1"/>
    <col min="11027" max="11027" width="22.5703125" style="11" customWidth="1"/>
    <col min="11028" max="11264" width="9.140625" style="11"/>
    <col min="11265" max="11265" width="35.28515625" style="11" customWidth="1"/>
    <col min="11266" max="11266" width="0" style="11" hidden="1" customWidth="1"/>
    <col min="11267" max="11267" width="31" style="11" customWidth="1"/>
    <col min="11268" max="11278" width="0" style="11" hidden="1" customWidth="1"/>
    <col min="11279" max="11279" width="62.42578125" style="11" customWidth="1"/>
    <col min="11280" max="11281" width="0" style="11" hidden="1" customWidth="1"/>
    <col min="11282" max="11282" width="31" style="11" customWidth="1"/>
    <col min="11283" max="11283" width="22.5703125" style="11" customWidth="1"/>
    <col min="11284" max="11520" width="9.140625" style="11"/>
    <col min="11521" max="11521" width="35.28515625" style="11" customWidth="1"/>
    <col min="11522" max="11522" width="0" style="11" hidden="1" customWidth="1"/>
    <col min="11523" max="11523" width="31" style="11" customWidth="1"/>
    <col min="11524" max="11534" width="0" style="11" hidden="1" customWidth="1"/>
    <col min="11535" max="11535" width="62.42578125" style="11" customWidth="1"/>
    <col min="11536" max="11537" width="0" style="11" hidden="1" customWidth="1"/>
    <col min="11538" max="11538" width="31" style="11" customWidth="1"/>
    <col min="11539" max="11539" width="22.5703125" style="11" customWidth="1"/>
    <col min="11540" max="11776" width="9.140625" style="11"/>
    <col min="11777" max="11777" width="35.28515625" style="11" customWidth="1"/>
    <col min="11778" max="11778" width="0" style="11" hidden="1" customWidth="1"/>
    <col min="11779" max="11779" width="31" style="11" customWidth="1"/>
    <col min="11780" max="11790" width="0" style="11" hidden="1" customWidth="1"/>
    <col min="11791" max="11791" width="62.42578125" style="11" customWidth="1"/>
    <col min="11792" max="11793" width="0" style="11" hidden="1" customWidth="1"/>
    <col min="11794" max="11794" width="31" style="11" customWidth="1"/>
    <col min="11795" max="11795" width="22.5703125" style="11" customWidth="1"/>
    <col min="11796" max="12032" width="9.140625" style="11"/>
    <col min="12033" max="12033" width="35.28515625" style="11" customWidth="1"/>
    <col min="12034" max="12034" width="0" style="11" hidden="1" customWidth="1"/>
    <col min="12035" max="12035" width="31" style="11" customWidth="1"/>
    <col min="12036" max="12046" width="0" style="11" hidden="1" customWidth="1"/>
    <col min="12047" max="12047" width="62.42578125" style="11" customWidth="1"/>
    <col min="12048" max="12049" width="0" style="11" hidden="1" customWidth="1"/>
    <col min="12050" max="12050" width="31" style="11" customWidth="1"/>
    <col min="12051" max="12051" width="22.5703125" style="11" customWidth="1"/>
    <col min="12052" max="12288" width="9.140625" style="11"/>
    <col min="12289" max="12289" width="35.28515625" style="11" customWidth="1"/>
    <col min="12290" max="12290" width="0" style="11" hidden="1" customWidth="1"/>
    <col min="12291" max="12291" width="31" style="11" customWidth="1"/>
    <col min="12292" max="12302" width="0" style="11" hidden="1" customWidth="1"/>
    <col min="12303" max="12303" width="62.42578125" style="11" customWidth="1"/>
    <col min="12304" max="12305" width="0" style="11" hidden="1" customWidth="1"/>
    <col min="12306" max="12306" width="31" style="11" customWidth="1"/>
    <col min="12307" max="12307" width="22.5703125" style="11" customWidth="1"/>
    <col min="12308" max="12544" width="9.140625" style="11"/>
    <col min="12545" max="12545" width="35.28515625" style="11" customWidth="1"/>
    <col min="12546" max="12546" width="0" style="11" hidden="1" customWidth="1"/>
    <col min="12547" max="12547" width="31" style="11" customWidth="1"/>
    <col min="12548" max="12558" width="0" style="11" hidden="1" customWidth="1"/>
    <col min="12559" max="12559" width="62.42578125" style="11" customWidth="1"/>
    <col min="12560" max="12561" width="0" style="11" hidden="1" customWidth="1"/>
    <col min="12562" max="12562" width="31" style="11" customWidth="1"/>
    <col min="12563" max="12563" width="22.5703125" style="11" customWidth="1"/>
    <col min="12564" max="12800" width="9.140625" style="11"/>
    <col min="12801" max="12801" width="35.28515625" style="11" customWidth="1"/>
    <col min="12802" max="12802" width="0" style="11" hidden="1" customWidth="1"/>
    <col min="12803" max="12803" width="31" style="11" customWidth="1"/>
    <col min="12804" max="12814" width="0" style="11" hidden="1" customWidth="1"/>
    <col min="12815" max="12815" width="62.42578125" style="11" customWidth="1"/>
    <col min="12816" max="12817" width="0" style="11" hidden="1" customWidth="1"/>
    <col min="12818" max="12818" width="31" style="11" customWidth="1"/>
    <col min="12819" max="12819" width="22.5703125" style="11" customWidth="1"/>
    <col min="12820" max="13056" width="9.140625" style="11"/>
    <col min="13057" max="13057" width="35.28515625" style="11" customWidth="1"/>
    <col min="13058" max="13058" width="0" style="11" hidden="1" customWidth="1"/>
    <col min="13059" max="13059" width="31" style="11" customWidth="1"/>
    <col min="13060" max="13070" width="0" style="11" hidden="1" customWidth="1"/>
    <col min="13071" max="13071" width="62.42578125" style="11" customWidth="1"/>
    <col min="13072" max="13073" width="0" style="11" hidden="1" customWidth="1"/>
    <col min="13074" max="13074" width="31" style="11" customWidth="1"/>
    <col min="13075" max="13075" width="22.5703125" style="11" customWidth="1"/>
    <col min="13076" max="13312" width="9.140625" style="11"/>
    <col min="13313" max="13313" width="35.28515625" style="11" customWidth="1"/>
    <col min="13314" max="13314" width="0" style="11" hidden="1" customWidth="1"/>
    <col min="13315" max="13315" width="31" style="11" customWidth="1"/>
    <col min="13316" max="13326" width="0" style="11" hidden="1" customWidth="1"/>
    <col min="13327" max="13327" width="62.42578125" style="11" customWidth="1"/>
    <col min="13328" max="13329" width="0" style="11" hidden="1" customWidth="1"/>
    <col min="13330" max="13330" width="31" style="11" customWidth="1"/>
    <col min="13331" max="13331" width="22.5703125" style="11" customWidth="1"/>
    <col min="13332" max="13568" width="9.140625" style="11"/>
    <col min="13569" max="13569" width="35.28515625" style="11" customWidth="1"/>
    <col min="13570" max="13570" width="0" style="11" hidden="1" customWidth="1"/>
    <col min="13571" max="13571" width="31" style="11" customWidth="1"/>
    <col min="13572" max="13582" width="0" style="11" hidden="1" customWidth="1"/>
    <col min="13583" max="13583" width="62.42578125" style="11" customWidth="1"/>
    <col min="13584" max="13585" width="0" style="11" hidden="1" customWidth="1"/>
    <col min="13586" max="13586" width="31" style="11" customWidth="1"/>
    <col min="13587" max="13587" width="22.5703125" style="11" customWidth="1"/>
    <col min="13588" max="13824" width="9.140625" style="11"/>
    <col min="13825" max="13825" width="35.28515625" style="11" customWidth="1"/>
    <col min="13826" max="13826" width="0" style="11" hidden="1" customWidth="1"/>
    <col min="13827" max="13827" width="31" style="11" customWidth="1"/>
    <col min="13828" max="13838" width="0" style="11" hidden="1" customWidth="1"/>
    <col min="13839" max="13839" width="62.42578125" style="11" customWidth="1"/>
    <col min="13840" max="13841" width="0" style="11" hidden="1" customWidth="1"/>
    <col min="13842" max="13842" width="31" style="11" customWidth="1"/>
    <col min="13843" max="13843" width="22.5703125" style="11" customWidth="1"/>
    <col min="13844" max="14080" width="9.140625" style="11"/>
    <col min="14081" max="14081" width="35.28515625" style="11" customWidth="1"/>
    <col min="14082" max="14082" width="0" style="11" hidden="1" customWidth="1"/>
    <col min="14083" max="14083" width="31" style="11" customWidth="1"/>
    <col min="14084" max="14094" width="0" style="11" hidden="1" customWidth="1"/>
    <col min="14095" max="14095" width="62.42578125" style="11" customWidth="1"/>
    <col min="14096" max="14097" width="0" style="11" hidden="1" customWidth="1"/>
    <col min="14098" max="14098" width="31" style="11" customWidth="1"/>
    <col min="14099" max="14099" width="22.5703125" style="11" customWidth="1"/>
    <col min="14100" max="14336" width="9.140625" style="11"/>
    <col min="14337" max="14337" width="35.28515625" style="11" customWidth="1"/>
    <col min="14338" max="14338" width="0" style="11" hidden="1" customWidth="1"/>
    <col min="14339" max="14339" width="31" style="11" customWidth="1"/>
    <col min="14340" max="14350" width="0" style="11" hidden="1" customWidth="1"/>
    <col min="14351" max="14351" width="62.42578125" style="11" customWidth="1"/>
    <col min="14352" max="14353" width="0" style="11" hidden="1" customWidth="1"/>
    <col min="14354" max="14354" width="31" style="11" customWidth="1"/>
    <col min="14355" max="14355" width="22.5703125" style="11" customWidth="1"/>
    <col min="14356" max="14592" width="9.140625" style="11"/>
    <col min="14593" max="14593" width="35.28515625" style="11" customWidth="1"/>
    <col min="14594" max="14594" width="0" style="11" hidden="1" customWidth="1"/>
    <col min="14595" max="14595" width="31" style="11" customWidth="1"/>
    <col min="14596" max="14606" width="0" style="11" hidden="1" customWidth="1"/>
    <col min="14607" max="14607" width="62.42578125" style="11" customWidth="1"/>
    <col min="14608" max="14609" width="0" style="11" hidden="1" customWidth="1"/>
    <col min="14610" max="14610" width="31" style="11" customWidth="1"/>
    <col min="14611" max="14611" width="22.5703125" style="11" customWidth="1"/>
    <col min="14612" max="14848" width="9.140625" style="11"/>
    <col min="14849" max="14849" width="35.28515625" style="11" customWidth="1"/>
    <col min="14850" max="14850" width="0" style="11" hidden="1" customWidth="1"/>
    <col min="14851" max="14851" width="31" style="11" customWidth="1"/>
    <col min="14852" max="14862" width="0" style="11" hidden="1" customWidth="1"/>
    <col min="14863" max="14863" width="62.42578125" style="11" customWidth="1"/>
    <col min="14864" max="14865" width="0" style="11" hidden="1" customWidth="1"/>
    <col min="14866" max="14866" width="31" style="11" customWidth="1"/>
    <col min="14867" max="14867" width="22.5703125" style="11" customWidth="1"/>
    <col min="14868" max="15104" width="9.140625" style="11"/>
    <col min="15105" max="15105" width="35.28515625" style="11" customWidth="1"/>
    <col min="15106" max="15106" width="0" style="11" hidden="1" customWidth="1"/>
    <col min="15107" max="15107" width="31" style="11" customWidth="1"/>
    <col min="15108" max="15118" width="0" style="11" hidden="1" customWidth="1"/>
    <col min="15119" max="15119" width="62.42578125" style="11" customWidth="1"/>
    <col min="15120" max="15121" width="0" style="11" hidden="1" customWidth="1"/>
    <col min="15122" max="15122" width="31" style="11" customWidth="1"/>
    <col min="15123" max="15123" width="22.5703125" style="11" customWidth="1"/>
    <col min="15124" max="15360" width="9.140625" style="11"/>
    <col min="15361" max="15361" width="35.28515625" style="11" customWidth="1"/>
    <col min="15362" max="15362" width="0" style="11" hidden="1" customWidth="1"/>
    <col min="15363" max="15363" width="31" style="11" customWidth="1"/>
    <col min="15364" max="15374" width="0" style="11" hidden="1" customWidth="1"/>
    <col min="15375" max="15375" width="62.42578125" style="11" customWidth="1"/>
    <col min="15376" max="15377" width="0" style="11" hidden="1" customWidth="1"/>
    <col min="15378" max="15378" width="31" style="11" customWidth="1"/>
    <col min="15379" max="15379" width="22.5703125" style="11" customWidth="1"/>
    <col min="15380" max="15616" width="9.140625" style="11"/>
    <col min="15617" max="15617" width="35.28515625" style="11" customWidth="1"/>
    <col min="15618" max="15618" width="0" style="11" hidden="1" customWidth="1"/>
    <col min="15619" max="15619" width="31" style="11" customWidth="1"/>
    <col min="15620" max="15630" width="0" style="11" hidden="1" customWidth="1"/>
    <col min="15631" max="15631" width="62.42578125" style="11" customWidth="1"/>
    <col min="15632" max="15633" width="0" style="11" hidden="1" customWidth="1"/>
    <col min="15634" max="15634" width="31" style="11" customWidth="1"/>
    <col min="15635" max="15635" width="22.5703125" style="11" customWidth="1"/>
    <col min="15636" max="15872" width="9.140625" style="11"/>
    <col min="15873" max="15873" width="35.28515625" style="11" customWidth="1"/>
    <col min="15874" max="15874" width="0" style="11" hidden="1" customWidth="1"/>
    <col min="15875" max="15875" width="31" style="11" customWidth="1"/>
    <col min="15876" max="15886" width="0" style="11" hidden="1" customWidth="1"/>
    <col min="15887" max="15887" width="62.42578125" style="11" customWidth="1"/>
    <col min="15888" max="15889" width="0" style="11" hidden="1" customWidth="1"/>
    <col min="15890" max="15890" width="31" style="11" customWidth="1"/>
    <col min="15891" max="15891" width="22.5703125" style="11" customWidth="1"/>
    <col min="15892" max="16128" width="9.140625" style="11"/>
    <col min="16129" max="16129" width="35.28515625" style="11" customWidth="1"/>
    <col min="16130" max="16130" width="0" style="11" hidden="1" customWidth="1"/>
    <col min="16131" max="16131" width="31" style="11" customWidth="1"/>
    <col min="16132" max="16142" width="0" style="11" hidden="1" customWidth="1"/>
    <col min="16143" max="16143" width="62.42578125" style="11" customWidth="1"/>
    <col min="16144" max="16145" width="0" style="11" hidden="1" customWidth="1"/>
    <col min="16146" max="16146" width="31" style="11" customWidth="1"/>
    <col min="16147" max="16147" width="22.5703125" style="11" customWidth="1"/>
    <col min="16148" max="16384" width="9.140625" style="11"/>
  </cols>
  <sheetData>
    <row r="1" spans="1:36" ht="18" customHeight="1" x14ac:dyDescent="0.25">
      <c r="A1" s="20" t="s">
        <v>4239</v>
      </c>
      <c r="B1" s="20"/>
      <c r="C1" s="20"/>
      <c r="D1" s="20"/>
      <c r="E1" s="20"/>
      <c r="F1" s="20"/>
      <c r="G1" s="20"/>
      <c r="H1" s="20"/>
      <c r="I1" s="20"/>
      <c r="J1" s="20"/>
      <c r="K1" s="20"/>
      <c r="L1" s="20"/>
      <c r="M1" s="20"/>
      <c r="N1" s="20"/>
      <c r="O1" s="20"/>
      <c r="P1" s="20"/>
      <c r="Q1" s="20"/>
      <c r="R1" s="20"/>
      <c r="S1" s="20"/>
      <c r="T1" s="10"/>
      <c r="U1" s="10"/>
      <c r="V1" s="10"/>
      <c r="W1" s="10"/>
      <c r="X1" s="10"/>
      <c r="Y1" s="10"/>
      <c r="Z1" s="10"/>
      <c r="AA1" s="10"/>
      <c r="AB1" s="10"/>
      <c r="AC1" s="10"/>
      <c r="AD1" s="10"/>
      <c r="AE1" s="10"/>
      <c r="AF1" s="10"/>
      <c r="AG1" s="10"/>
      <c r="AH1" s="10"/>
      <c r="AI1" s="10"/>
      <c r="AJ1" s="10"/>
    </row>
    <row r="2" spans="1:36" s="12" customFormat="1" ht="15.75" x14ac:dyDescent="0.25">
      <c r="A2" s="18" t="s">
        <v>5609</v>
      </c>
      <c r="B2" s="19" t="s">
        <v>4240</v>
      </c>
      <c r="C2" s="19" t="s">
        <v>4241</v>
      </c>
      <c r="D2" s="19" t="s">
        <v>4242</v>
      </c>
      <c r="E2" s="19" t="s">
        <v>4243</v>
      </c>
      <c r="F2" s="19" t="s">
        <v>4244</v>
      </c>
      <c r="G2" s="19" t="s">
        <v>4245</v>
      </c>
      <c r="H2" s="19" t="s">
        <v>4246</v>
      </c>
      <c r="I2" s="19" t="s">
        <v>4247</v>
      </c>
      <c r="J2" s="19" t="s">
        <v>4248</v>
      </c>
      <c r="K2" s="19" t="s">
        <v>4249</v>
      </c>
      <c r="L2" s="19" t="s">
        <v>4250</v>
      </c>
      <c r="M2" s="19" t="s">
        <v>4251</v>
      </c>
      <c r="N2" s="19" t="s">
        <v>4252</v>
      </c>
      <c r="O2" s="19" t="s">
        <v>4253</v>
      </c>
      <c r="P2" s="19" t="s">
        <v>4254</v>
      </c>
      <c r="Q2" s="19" t="s">
        <v>4236</v>
      </c>
      <c r="R2" s="19" t="s">
        <v>4255</v>
      </c>
      <c r="S2" s="19" t="s">
        <v>4202</v>
      </c>
    </row>
    <row r="3" spans="1:36" ht="38.25" x14ac:dyDescent="0.2">
      <c r="A3" s="13" t="s">
        <v>4271</v>
      </c>
      <c r="B3" s="14" t="s">
        <v>4272</v>
      </c>
      <c r="C3" s="14" t="s">
        <v>4273</v>
      </c>
      <c r="D3" s="14" t="str">
        <f>"02664763"</f>
        <v>02664763</v>
      </c>
      <c r="E3" s="14"/>
      <c r="F3" s="14" t="str">
        <f>"Jan2016"</f>
        <v>Jan2016</v>
      </c>
      <c r="G3" s="14">
        <v>43</v>
      </c>
      <c r="H3" s="14">
        <v>1</v>
      </c>
      <c r="I3" s="14">
        <v>31</v>
      </c>
      <c r="J3" s="14">
        <v>15</v>
      </c>
      <c r="K3" s="14">
        <v>111969186</v>
      </c>
      <c r="L3" s="14" t="s">
        <v>4274</v>
      </c>
      <c r="M3" s="14" t="s">
        <v>4275</v>
      </c>
      <c r="N3" s="14" t="s">
        <v>4261</v>
      </c>
      <c r="O3" s="13" t="s">
        <v>4276</v>
      </c>
      <c r="P3" s="14" t="s">
        <v>4277</v>
      </c>
      <c r="Q3" s="14" t="s">
        <v>4278</v>
      </c>
      <c r="R3" s="6" t="s">
        <v>5607</v>
      </c>
      <c r="S3" s="14" t="s">
        <v>4279</v>
      </c>
    </row>
    <row r="4" spans="1:36" ht="51" x14ac:dyDescent="0.2">
      <c r="A4" s="13" t="s">
        <v>4280</v>
      </c>
      <c r="B4" s="14" t="s">
        <v>4281</v>
      </c>
      <c r="C4" s="14" t="s">
        <v>4273</v>
      </c>
      <c r="D4" s="14" t="str">
        <f>"02664763"</f>
        <v>02664763</v>
      </c>
      <c r="E4" s="14"/>
      <c r="F4" s="14" t="str">
        <f>"Apr2015"</f>
        <v>Apr2015</v>
      </c>
      <c r="G4" s="14">
        <v>42</v>
      </c>
      <c r="H4" s="14">
        <v>4</v>
      </c>
      <c r="I4" s="14">
        <v>806</v>
      </c>
      <c r="J4" s="14">
        <v>11</v>
      </c>
      <c r="K4" s="14">
        <v>100577813</v>
      </c>
      <c r="L4" s="14" t="s">
        <v>4282</v>
      </c>
      <c r="M4" s="14" t="s">
        <v>4275</v>
      </c>
      <c r="N4" s="14" t="s">
        <v>4261</v>
      </c>
      <c r="O4" s="13" t="s">
        <v>4283</v>
      </c>
      <c r="P4" s="14" t="s">
        <v>4284</v>
      </c>
      <c r="Q4" s="14" t="s">
        <v>4285</v>
      </c>
      <c r="R4" s="6" t="s">
        <v>5608</v>
      </c>
      <c r="S4" s="14" t="s">
        <v>4279</v>
      </c>
    </row>
    <row r="5" spans="1:36" ht="76.5" x14ac:dyDescent="0.2">
      <c r="A5" s="13" t="s">
        <v>4286</v>
      </c>
      <c r="B5" s="14" t="s">
        <v>4287</v>
      </c>
      <c r="C5" s="13" t="s">
        <v>4288</v>
      </c>
      <c r="D5" s="14" t="str">
        <f>"14628732"</f>
        <v>14628732</v>
      </c>
      <c r="E5" s="14"/>
      <c r="F5" s="14" t="str">
        <f>"Apr2016"</f>
        <v>Apr2016</v>
      </c>
      <c r="G5" s="14">
        <v>22</v>
      </c>
      <c r="H5" s="14">
        <v>2</v>
      </c>
      <c r="I5" s="14">
        <v>6</v>
      </c>
      <c r="J5" s="14">
        <v>13</v>
      </c>
      <c r="K5" s="14">
        <v>117819985</v>
      </c>
      <c r="L5" s="14" t="s">
        <v>4289</v>
      </c>
      <c r="M5" s="14" t="s">
        <v>4290</v>
      </c>
      <c r="N5" s="14" t="s">
        <v>4261</v>
      </c>
      <c r="O5" s="13" t="s">
        <v>4291</v>
      </c>
      <c r="P5" s="14" t="s">
        <v>4292</v>
      </c>
      <c r="Q5" s="14" t="s">
        <v>4293</v>
      </c>
      <c r="R5" s="6" t="s">
        <v>5610</v>
      </c>
      <c r="S5" s="14" t="s">
        <v>4294</v>
      </c>
    </row>
    <row r="6" spans="1:36" ht="63.75" x14ac:dyDescent="0.2">
      <c r="A6" s="13" t="s">
        <v>4295</v>
      </c>
      <c r="B6" s="14" t="s">
        <v>4296</v>
      </c>
      <c r="C6" s="13" t="s">
        <v>4288</v>
      </c>
      <c r="D6" s="14" t="str">
        <f>"14628732"</f>
        <v>14628732</v>
      </c>
      <c r="E6" s="14"/>
      <c r="F6" s="14" t="str">
        <f>"2015"</f>
        <v>2015</v>
      </c>
      <c r="G6" s="14">
        <v>21</v>
      </c>
      <c r="H6" s="14">
        <v>2</v>
      </c>
      <c r="I6" s="14">
        <v>60</v>
      </c>
      <c r="J6" s="14">
        <v>9</v>
      </c>
      <c r="K6" s="14">
        <v>102265002</v>
      </c>
      <c r="L6" s="14" t="s">
        <v>4297</v>
      </c>
      <c r="M6" s="14" t="s">
        <v>4290</v>
      </c>
      <c r="N6" s="14" t="s">
        <v>4261</v>
      </c>
      <c r="O6" s="13" t="s">
        <v>4298</v>
      </c>
      <c r="P6" s="14" t="s">
        <v>4299</v>
      </c>
      <c r="Q6" s="14" t="s">
        <v>4300</v>
      </c>
      <c r="R6" s="6" t="s">
        <v>5611</v>
      </c>
      <c r="S6" s="14" t="s">
        <v>4294</v>
      </c>
    </row>
    <row r="7" spans="1:36" ht="51" x14ac:dyDescent="0.2">
      <c r="A7" s="13" t="s">
        <v>4301</v>
      </c>
      <c r="B7" s="14" t="s">
        <v>4302</v>
      </c>
      <c r="C7" s="14" t="s">
        <v>4303</v>
      </c>
      <c r="D7" s="14" t="str">
        <f>"09739947"</f>
        <v>09739947</v>
      </c>
      <c r="E7" s="14"/>
      <c r="F7" s="14" t="str">
        <f>"Jan-Jun2018"</f>
        <v>Jan-Jun2018</v>
      </c>
      <c r="G7" s="14">
        <v>12</v>
      </c>
      <c r="H7" s="14">
        <v>1</v>
      </c>
      <c r="I7" s="14">
        <v>67</v>
      </c>
      <c r="J7" s="14">
        <v>7</v>
      </c>
      <c r="K7" s="14">
        <v>134096311</v>
      </c>
      <c r="L7" s="14"/>
      <c r="M7" s="14" t="s">
        <v>4304</v>
      </c>
      <c r="N7" s="14" t="s">
        <v>4261</v>
      </c>
      <c r="O7" s="13" t="s">
        <v>4305</v>
      </c>
      <c r="P7" s="14" t="s">
        <v>4306</v>
      </c>
      <c r="Q7" s="14" t="s">
        <v>4307</v>
      </c>
      <c r="R7" s="6" t="s">
        <v>5612</v>
      </c>
      <c r="S7" s="14" t="s">
        <v>3360</v>
      </c>
    </row>
    <row r="8" spans="1:36" ht="140.25" x14ac:dyDescent="0.2">
      <c r="A8" s="13" t="s">
        <v>4308</v>
      </c>
      <c r="B8" s="14" t="s">
        <v>4309</v>
      </c>
      <c r="C8" s="13" t="s">
        <v>4310</v>
      </c>
      <c r="D8" s="14" t="str">
        <f>"10641246"</f>
        <v>10641246</v>
      </c>
      <c r="E8" s="14"/>
      <c r="F8" s="14" t="str">
        <f>"2017"</f>
        <v>2017</v>
      </c>
      <c r="G8" s="14">
        <v>33</v>
      </c>
      <c r="H8" s="14">
        <v>2</v>
      </c>
      <c r="I8" s="14">
        <v>841</v>
      </c>
      <c r="J8" s="14">
        <v>11</v>
      </c>
      <c r="K8" s="14">
        <v>124303173</v>
      </c>
      <c r="L8" s="14" t="s">
        <v>4311</v>
      </c>
      <c r="M8" s="14" t="s">
        <v>4312</v>
      </c>
      <c r="N8" s="14" t="s">
        <v>4261</v>
      </c>
      <c r="O8" s="13" t="s">
        <v>4313</v>
      </c>
      <c r="P8" s="14" t="s">
        <v>4314</v>
      </c>
      <c r="Q8" s="14" t="s">
        <v>4315</v>
      </c>
      <c r="R8" s="6" t="s">
        <v>5613</v>
      </c>
      <c r="S8" s="14" t="s">
        <v>3360</v>
      </c>
    </row>
    <row r="9" spans="1:36" ht="38.25" x14ac:dyDescent="0.2">
      <c r="A9" s="13" t="s">
        <v>4316</v>
      </c>
      <c r="B9" s="14" t="s">
        <v>4317</v>
      </c>
      <c r="C9" s="14" t="s">
        <v>4318</v>
      </c>
      <c r="D9" s="14" t="str">
        <f>"01633341"</f>
        <v>01633341</v>
      </c>
      <c r="E9" s="14"/>
      <c r="F9" s="14" t="str">
        <f>"Mar2015"</f>
        <v>Mar2015</v>
      </c>
      <c r="G9" s="14">
        <v>43</v>
      </c>
      <c r="H9" s="14">
        <v>3</v>
      </c>
      <c r="I9" s="14">
        <v>78</v>
      </c>
      <c r="J9" s="14">
        <v>5</v>
      </c>
      <c r="K9" s="14">
        <v>100775274</v>
      </c>
      <c r="L9" s="14"/>
      <c r="M9" s="14" t="s">
        <v>4319</v>
      </c>
      <c r="N9" s="14" t="s">
        <v>4261</v>
      </c>
      <c r="O9" s="13" t="s">
        <v>4320</v>
      </c>
      <c r="P9" s="14"/>
      <c r="Q9" s="14" t="s">
        <v>4321</v>
      </c>
      <c r="R9" s="6" t="s">
        <v>5614</v>
      </c>
      <c r="S9" s="14" t="s">
        <v>3360</v>
      </c>
    </row>
    <row r="10" spans="1:36" ht="51" x14ac:dyDescent="0.2">
      <c r="A10" s="13" t="s">
        <v>4322</v>
      </c>
      <c r="B10" s="14" t="s">
        <v>4323</v>
      </c>
      <c r="C10" s="13" t="s">
        <v>4324</v>
      </c>
      <c r="D10" s="14" t="str">
        <f>"14783363"</f>
        <v>14783363</v>
      </c>
      <c r="E10" s="14"/>
      <c r="F10" s="14" t="str">
        <f>"Nov/Dec2016"</f>
        <v>Nov/Dec2016</v>
      </c>
      <c r="G10" s="14">
        <v>27</v>
      </c>
      <c r="H10" s="15">
        <v>44176</v>
      </c>
      <c r="I10" s="14">
        <v>1277</v>
      </c>
      <c r="J10" s="14">
        <v>21</v>
      </c>
      <c r="K10" s="14">
        <v>118890091</v>
      </c>
      <c r="L10" s="14" t="s">
        <v>4325</v>
      </c>
      <c r="M10" s="14" t="s">
        <v>4275</v>
      </c>
      <c r="N10" s="14" t="s">
        <v>4261</v>
      </c>
      <c r="O10" s="13" t="s">
        <v>4326</v>
      </c>
      <c r="P10" s="14" t="s">
        <v>4327</v>
      </c>
      <c r="Q10" s="14" t="s">
        <v>4328</v>
      </c>
      <c r="R10" s="6" t="s">
        <v>5615</v>
      </c>
      <c r="S10" s="14" t="s">
        <v>3360</v>
      </c>
    </row>
    <row r="11" spans="1:36" ht="51" x14ac:dyDescent="0.2">
      <c r="A11" s="13" t="s">
        <v>4329</v>
      </c>
      <c r="B11" s="14" t="s">
        <v>4330</v>
      </c>
      <c r="C11" s="13" t="s">
        <v>1192</v>
      </c>
      <c r="D11" s="14" t="str">
        <f>"15369323"</f>
        <v>15369323</v>
      </c>
      <c r="E11" s="14"/>
      <c r="F11" s="14" t="str">
        <f>"2016"</f>
        <v>2016</v>
      </c>
      <c r="G11" s="14">
        <v>17</v>
      </c>
      <c r="H11" s="14">
        <v>10</v>
      </c>
      <c r="I11" s="14">
        <v>708</v>
      </c>
      <c r="J11" s="14">
        <v>29</v>
      </c>
      <c r="K11" s="14">
        <v>119150043</v>
      </c>
      <c r="L11" s="14"/>
      <c r="M11" s="14" t="s">
        <v>4331</v>
      </c>
      <c r="N11" s="14" t="s">
        <v>4261</v>
      </c>
      <c r="O11" s="13" t="s">
        <v>4332</v>
      </c>
      <c r="P11" s="14" t="s">
        <v>4333</v>
      </c>
      <c r="Q11" s="14" t="s">
        <v>4334</v>
      </c>
      <c r="R11" s="6" t="s">
        <v>5616</v>
      </c>
      <c r="S11" s="14" t="s">
        <v>3360</v>
      </c>
    </row>
    <row r="12" spans="1:36" ht="38.25" x14ac:dyDescent="0.2">
      <c r="A12" s="13" t="s">
        <v>4335</v>
      </c>
      <c r="B12" s="14" t="s">
        <v>4336</v>
      </c>
      <c r="C12" s="14" t="s">
        <v>4337</v>
      </c>
      <c r="D12" s="14" t="str">
        <f>"07370024"</f>
        <v>07370024</v>
      </c>
      <c r="E12" s="14"/>
      <c r="F12" s="14" t="str">
        <f>"2017"</f>
        <v>2017</v>
      </c>
      <c r="G12" s="14">
        <v>32</v>
      </c>
      <c r="H12" s="14">
        <v>1</v>
      </c>
      <c r="I12" s="14">
        <v>1</v>
      </c>
      <c r="J12" s="14">
        <v>71</v>
      </c>
      <c r="K12" s="14">
        <v>119804592</v>
      </c>
      <c r="L12" s="14" t="s">
        <v>4338</v>
      </c>
      <c r="M12" s="14" t="s">
        <v>4275</v>
      </c>
      <c r="N12" s="14" t="s">
        <v>4261</v>
      </c>
      <c r="O12" s="13" t="s">
        <v>4339</v>
      </c>
      <c r="P12" s="14"/>
      <c r="Q12" s="14" t="s">
        <v>4340</v>
      </c>
      <c r="R12" s="6" t="s">
        <v>5617</v>
      </c>
      <c r="S12" s="14" t="s">
        <v>3360</v>
      </c>
    </row>
    <row r="13" spans="1:36" ht="38.25" x14ac:dyDescent="0.2">
      <c r="A13" s="13" t="s">
        <v>4341</v>
      </c>
      <c r="B13" s="14" t="s">
        <v>4342</v>
      </c>
      <c r="C13" s="13" t="s">
        <v>4324</v>
      </c>
      <c r="D13" s="14" t="str">
        <f>"14783363"</f>
        <v>14783363</v>
      </c>
      <c r="E13" s="14"/>
      <c r="F13" s="14" t="str">
        <f>"May/Jun2017"</f>
        <v>May/Jun2017</v>
      </c>
      <c r="G13" s="14">
        <v>28</v>
      </c>
      <c r="H13" s="15">
        <v>43987</v>
      </c>
      <c r="I13" s="14">
        <v>663</v>
      </c>
      <c r="J13" s="14">
        <v>15</v>
      </c>
      <c r="K13" s="14">
        <v>121063585</v>
      </c>
      <c r="L13" s="14" t="s">
        <v>4343</v>
      </c>
      <c r="M13" s="14" t="s">
        <v>4275</v>
      </c>
      <c r="N13" s="14" t="s">
        <v>4261</v>
      </c>
      <c r="O13" s="13" t="s">
        <v>4344</v>
      </c>
      <c r="P13" s="14" t="s">
        <v>4345</v>
      </c>
      <c r="Q13" s="14" t="s">
        <v>4346</v>
      </c>
      <c r="R13" s="6" t="s">
        <v>5618</v>
      </c>
      <c r="S13" s="14" t="s">
        <v>3360</v>
      </c>
    </row>
    <row r="14" spans="1:36" ht="63.75" x14ac:dyDescent="0.2">
      <c r="A14" s="13" t="s">
        <v>4347</v>
      </c>
      <c r="B14" s="14" t="s">
        <v>4348</v>
      </c>
      <c r="C14" s="13" t="s">
        <v>4324</v>
      </c>
      <c r="D14" s="14" t="str">
        <f>"14783363"</f>
        <v>14783363</v>
      </c>
      <c r="E14" s="14"/>
      <c r="F14" s="14" t="str">
        <f>"Jan/Feb2017"</f>
        <v>Jan/Feb2017</v>
      </c>
      <c r="G14" s="14">
        <v>28</v>
      </c>
      <c r="H14" s="15">
        <v>43862</v>
      </c>
      <c r="I14" s="14">
        <v>12</v>
      </c>
      <c r="J14" s="14">
        <v>20</v>
      </c>
      <c r="K14" s="14">
        <v>120212663</v>
      </c>
      <c r="L14" s="14" t="s">
        <v>4349</v>
      </c>
      <c r="M14" s="14" t="s">
        <v>4275</v>
      </c>
      <c r="N14" s="14" t="s">
        <v>4261</v>
      </c>
      <c r="O14" s="13" t="s">
        <v>4350</v>
      </c>
      <c r="P14" s="14" t="s">
        <v>4351</v>
      </c>
      <c r="Q14" s="14" t="s">
        <v>4352</v>
      </c>
      <c r="R14" s="6" t="s">
        <v>5619</v>
      </c>
      <c r="S14" s="14" t="s">
        <v>3360</v>
      </c>
    </row>
    <row r="15" spans="1:36" ht="63.75" x14ac:dyDescent="0.2">
      <c r="A15" s="13" t="s">
        <v>4353</v>
      </c>
      <c r="B15" s="14" t="s">
        <v>4354</v>
      </c>
      <c r="C15" s="13" t="s">
        <v>4324</v>
      </c>
      <c r="D15" s="14" t="str">
        <f>"14783363"</f>
        <v>14783363</v>
      </c>
      <c r="E15" s="14"/>
      <c r="F15" s="14" t="str">
        <f>"May/Jun2016"</f>
        <v>May/Jun2016</v>
      </c>
      <c r="G15" s="14">
        <v>27</v>
      </c>
      <c r="H15" s="15">
        <v>43987</v>
      </c>
      <c r="I15" s="14">
        <v>666</v>
      </c>
      <c r="J15" s="14">
        <v>15</v>
      </c>
      <c r="K15" s="14">
        <v>114607719</v>
      </c>
      <c r="L15" s="14" t="s">
        <v>4355</v>
      </c>
      <c r="M15" s="14" t="s">
        <v>4275</v>
      </c>
      <c r="N15" s="14" t="s">
        <v>4261</v>
      </c>
      <c r="O15" s="13" t="s">
        <v>4356</v>
      </c>
      <c r="P15" s="14" t="s">
        <v>4357</v>
      </c>
      <c r="Q15" s="14" t="s">
        <v>4358</v>
      </c>
      <c r="R15" s="6" t="s">
        <v>5620</v>
      </c>
      <c r="S15" s="14" t="s">
        <v>3360</v>
      </c>
    </row>
    <row r="16" spans="1:36" ht="38.25" x14ac:dyDescent="0.2">
      <c r="A16" s="13" t="s">
        <v>4359</v>
      </c>
      <c r="B16" s="14" t="s">
        <v>4360</v>
      </c>
      <c r="C16" s="13" t="s">
        <v>4361</v>
      </c>
      <c r="D16" s="14" t="str">
        <f>"23832126"</f>
        <v>23832126</v>
      </c>
      <c r="E16" s="14"/>
      <c r="F16" s="14" t="str">
        <f>"Dec2016"</f>
        <v>Dec2016</v>
      </c>
      <c r="G16" s="14">
        <v>3</v>
      </c>
      <c r="H16" s="14">
        <v>12</v>
      </c>
      <c r="I16" s="14">
        <v>764</v>
      </c>
      <c r="J16" s="14">
        <v>15</v>
      </c>
      <c r="K16" s="14">
        <v>120914056</v>
      </c>
      <c r="L16" s="14"/>
      <c r="M16" s="14" t="s">
        <v>4361</v>
      </c>
      <c r="N16" s="14" t="s">
        <v>4261</v>
      </c>
      <c r="O16" s="13" t="s">
        <v>4362</v>
      </c>
      <c r="P16" s="14" t="s">
        <v>4363</v>
      </c>
      <c r="Q16" s="14" t="s">
        <v>4364</v>
      </c>
      <c r="R16" s="6" t="s">
        <v>5621</v>
      </c>
      <c r="S16" s="14" t="s">
        <v>3360</v>
      </c>
    </row>
    <row r="17" spans="1:19" ht="76.5" x14ac:dyDescent="0.2">
      <c r="A17" s="13" t="s">
        <v>4365</v>
      </c>
      <c r="B17" s="14" t="s">
        <v>4366</v>
      </c>
      <c r="C17" s="13" t="s">
        <v>4324</v>
      </c>
      <c r="D17" s="14" t="str">
        <f>"14783363"</f>
        <v>14783363</v>
      </c>
      <c r="E17" s="14"/>
      <c r="F17" s="14" t="str">
        <f>"Jul/Aug2016"</f>
        <v>Jul/Aug2016</v>
      </c>
      <c r="G17" s="14">
        <v>27</v>
      </c>
      <c r="H17" s="15">
        <v>44050</v>
      </c>
      <c r="I17" s="14">
        <v>875</v>
      </c>
      <c r="J17" s="14">
        <v>10</v>
      </c>
      <c r="K17" s="14">
        <v>118912908</v>
      </c>
      <c r="L17" s="14" t="s">
        <v>4367</v>
      </c>
      <c r="M17" s="14" t="s">
        <v>4275</v>
      </c>
      <c r="N17" s="14" t="s">
        <v>4261</v>
      </c>
      <c r="O17" s="13" t="s">
        <v>4368</v>
      </c>
      <c r="P17" s="14" t="s">
        <v>4369</v>
      </c>
      <c r="Q17" s="14" t="s">
        <v>4370</v>
      </c>
      <c r="R17" s="6" t="s">
        <v>5622</v>
      </c>
      <c r="S17" s="14" t="s">
        <v>3360</v>
      </c>
    </row>
    <row r="18" spans="1:19" ht="38.25" x14ac:dyDescent="0.2">
      <c r="A18" s="13" t="s">
        <v>4371</v>
      </c>
      <c r="B18" s="14" t="s">
        <v>4372</v>
      </c>
      <c r="C18" s="13" t="s">
        <v>4373</v>
      </c>
      <c r="D18" s="14" t="str">
        <f>"23362952"</f>
        <v>23362952</v>
      </c>
      <c r="E18" s="14"/>
      <c r="F18" s="14" t="str">
        <f>"2017"</f>
        <v>2017</v>
      </c>
      <c r="G18" s="14">
        <v>5</v>
      </c>
      <c r="H18" s="14">
        <v>1</v>
      </c>
      <c r="I18" s="14">
        <v>20</v>
      </c>
      <c r="J18" s="14">
        <v>15</v>
      </c>
      <c r="K18" s="14">
        <v>124603709</v>
      </c>
      <c r="L18" s="14" t="s">
        <v>4374</v>
      </c>
      <c r="M18" s="14" t="s">
        <v>4375</v>
      </c>
      <c r="N18" s="14" t="s">
        <v>4261</v>
      </c>
      <c r="O18" s="13" t="s">
        <v>4376</v>
      </c>
      <c r="P18" s="14" t="s">
        <v>4377</v>
      </c>
      <c r="Q18" s="14" t="s">
        <v>4378</v>
      </c>
      <c r="R18" s="6" t="s">
        <v>5623</v>
      </c>
      <c r="S18" s="14" t="s">
        <v>3360</v>
      </c>
    </row>
    <row r="19" spans="1:19" ht="38.25" x14ac:dyDescent="0.2">
      <c r="A19" s="13" t="s">
        <v>4379</v>
      </c>
      <c r="B19" s="14" t="s">
        <v>4380</v>
      </c>
      <c r="C19" s="14" t="s">
        <v>4381</v>
      </c>
      <c r="D19" s="14" t="str">
        <f>"14759551"</f>
        <v>14759551</v>
      </c>
      <c r="E19" s="14"/>
      <c r="F19" s="14" t="str">
        <f>"Dec2016"</f>
        <v>Dec2016</v>
      </c>
      <c r="G19" s="14">
        <v>22</v>
      </c>
      <c r="H19" s="14">
        <v>5</v>
      </c>
      <c r="I19" s="14">
        <v>430</v>
      </c>
      <c r="J19" s="14">
        <v>22</v>
      </c>
      <c r="K19" s="14">
        <v>118115054</v>
      </c>
      <c r="L19" s="14" t="s">
        <v>4382</v>
      </c>
      <c r="M19" s="14" t="s">
        <v>4275</v>
      </c>
      <c r="N19" s="14" t="s">
        <v>4261</v>
      </c>
      <c r="O19" s="13" t="s">
        <v>4383</v>
      </c>
      <c r="P19" s="14" t="s">
        <v>4384</v>
      </c>
      <c r="Q19" s="14" t="s">
        <v>4385</v>
      </c>
      <c r="R19" s="6" t="s">
        <v>5624</v>
      </c>
      <c r="S19" s="14" t="s">
        <v>3360</v>
      </c>
    </row>
    <row r="20" spans="1:19" ht="38.25" x14ac:dyDescent="0.2">
      <c r="A20" s="13" t="s">
        <v>4386</v>
      </c>
      <c r="B20" s="14" t="s">
        <v>4387</v>
      </c>
      <c r="C20" s="13" t="s">
        <v>4388</v>
      </c>
      <c r="D20" s="14" t="str">
        <f>"09731954"</f>
        <v>09731954</v>
      </c>
      <c r="E20" s="14"/>
      <c r="F20" s="14" t="str">
        <f>"Mar2016"</f>
        <v>Mar2016</v>
      </c>
      <c r="G20" s="14">
        <v>13</v>
      </c>
      <c r="H20" s="14">
        <v>1</v>
      </c>
      <c r="I20" s="14">
        <v>139</v>
      </c>
      <c r="J20" s="14">
        <v>10</v>
      </c>
      <c r="K20" s="14">
        <v>117515413</v>
      </c>
      <c r="L20" s="14"/>
      <c r="M20" s="14" t="s">
        <v>4388</v>
      </c>
      <c r="N20" s="14" t="s">
        <v>4261</v>
      </c>
      <c r="O20" s="13" t="s">
        <v>4389</v>
      </c>
      <c r="P20" s="14"/>
      <c r="Q20" s="14" t="s">
        <v>4390</v>
      </c>
      <c r="R20" s="6" t="s">
        <v>5625</v>
      </c>
      <c r="S20" s="14" t="s">
        <v>3360</v>
      </c>
    </row>
    <row r="21" spans="1:19" ht="51" x14ac:dyDescent="0.2">
      <c r="A21" s="13" t="s">
        <v>4391</v>
      </c>
      <c r="B21" s="14" t="s">
        <v>4392</v>
      </c>
      <c r="C21" s="13" t="s">
        <v>4361</v>
      </c>
      <c r="D21" s="14" t="str">
        <f>"23832126"</f>
        <v>23832126</v>
      </c>
      <c r="E21" s="14"/>
      <c r="F21" s="14" t="str">
        <f>"Oct2016"</f>
        <v>Oct2016</v>
      </c>
      <c r="G21" s="14">
        <v>3</v>
      </c>
      <c r="H21" s="14">
        <v>10</v>
      </c>
      <c r="I21" s="14">
        <v>635</v>
      </c>
      <c r="J21" s="14">
        <v>15</v>
      </c>
      <c r="K21" s="14">
        <v>119771665</v>
      </c>
      <c r="L21" s="14"/>
      <c r="M21" s="14" t="s">
        <v>4361</v>
      </c>
      <c r="N21" s="14" t="s">
        <v>4261</v>
      </c>
      <c r="O21" s="13" t="s">
        <v>4393</v>
      </c>
      <c r="P21" s="14" t="s">
        <v>4394</v>
      </c>
      <c r="Q21" s="14" t="s">
        <v>4395</v>
      </c>
      <c r="R21" s="6" t="s">
        <v>5626</v>
      </c>
      <c r="S21" s="14" t="s">
        <v>3360</v>
      </c>
    </row>
    <row r="22" spans="1:19" ht="51" x14ac:dyDescent="0.2">
      <c r="A22" s="13" t="s">
        <v>4396</v>
      </c>
      <c r="B22" s="14" t="s">
        <v>4397</v>
      </c>
      <c r="C22" s="13" t="s">
        <v>4388</v>
      </c>
      <c r="D22" s="14" t="str">
        <f>"09731954"</f>
        <v>09731954</v>
      </c>
      <c r="E22" s="14"/>
      <c r="F22" s="14" t="str">
        <f>"Sep2016"</f>
        <v>Sep2016</v>
      </c>
      <c r="G22" s="14">
        <v>13</v>
      </c>
      <c r="H22" s="14">
        <v>2</v>
      </c>
      <c r="I22" s="14">
        <v>125</v>
      </c>
      <c r="J22" s="14">
        <v>22</v>
      </c>
      <c r="K22" s="14">
        <v>121141177</v>
      </c>
      <c r="L22" s="14"/>
      <c r="M22" s="14" t="s">
        <v>4388</v>
      </c>
      <c r="N22" s="14" t="s">
        <v>4261</v>
      </c>
      <c r="O22" s="13" t="s">
        <v>4398</v>
      </c>
      <c r="P22" s="14"/>
      <c r="Q22" s="14" t="s">
        <v>4399</v>
      </c>
      <c r="R22" s="6" t="s">
        <v>5627</v>
      </c>
      <c r="S22" s="14" t="s">
        <v>3360</v>
      </c>
    </row>
    <row r="23" spans="1:19" ht="38.25" x14ac:dyDescent="0.2">
      <c r="A23" s="13" t="s">
        <v>4400</v>
      </c>
      <c r="B23" s="14" t="s">
        <v>4401</v>
      </c>
      <c r="C23" s="13" t="s">
        <v>4402</v>
      </c>
      <c r="D23" s="14" t="str">
        <f>"19804865"</f>
        <v>19804865</v>
      </c>
      <c r="E23" s="14"/>
      <c r="F23" s="14" t="str">
        <f>"jan-abr2016"</f>
        <v>jan-abr2016</v>
      </c>
      <c r="G23" s="14">
        <v>11</v>
      </c>
      <c r="H23" s="14">
        <v>1</v>
      </c>
      <c r="I23" s="14">
        <v>77</v>
      </c>
      <c r="J23" s="14">
        <v>13</v>
      </c>
      <c r="K23" s="14">
        <v>119119248</v>
      </c>
      <c r="L23" s="14" t="s">
        <v>4403</v>
      </c>
      <c r="M23" s="14" t="s">
        <v>4404</v>
      </c>
      <c r="N23" s="14" t="s">
        <v>4261</v>
      </c>
      <c r="O23" s="13" t="s">
        <v>4405</v>
      </c>
      <c r="P23" s="14" t="s">
        <v>4406</v>
      </c>
      <c r="Q23" s="14" t="s">
        <v>4407</v>
      </c>
      <c r="R23" s="6" t="s">
        <v>5628</v>
      </c>
      <c r="S23" s="14" t="s">
        <v>3360</v>
      </c>
    </row>
    <row r="24" spans="1:19" ht="63.75" x14ac:dyDescent="0.2">
      <c r="A24" s="13" t="s">
        <v>4408</v>
      </c>
      <c r="B24" s="14" t="s">
        <v>4409</v>
      </c>
      <c r="C24" s="13" t="s">
        <v>4410</v>
      </c>
      <c r="D24" s="14" t="str">
        <f>"0975153X"</f>
        <v>0975153X</v>
      </c>
      <c r="E24" s="14"/>
      <c r="F24" s="14" t="str">
        <f>"2015"</f>
        <v>2015</v>
      </c>
      <c r="G24" s="14">
        <v>7</v>
      </c>
      <c r="H24" s="14">
        <v>4</v>
      </c>
      <c r="I24" s="14">
        <v>23</v>
      </c>
      <c r="J24" s="14">
        <v>9</v>
      </c>
      <c r="K24" s="14">
        <v>118838966</v>
      </c>
      <c r="L24" s="14"/>
      <c r="M24" s="14" t="s">
        <v>4411</v>
      </c>
      <c r="N24" s="14" t="s">
        <v>4261</v>
      </c>
      <c r="O24" s="13" t="s">
        <v>4412</v>
      </c>
      <c r="P24" s="14" t="s">
        <v>4413</v>
      </c>
      <c r="Q24" s="14" t="s">
        <v>4414</v>
      </c>
      <c r="R24" s="6" t="s">
        <v>5629</v>
      </c>
      <c r="S24" s="14" t="s">
        <v>3360</v>
      </c>
    </row>
    <row r="25" spans="1:19" ht="51" x14ac:dyDescent="0.2">
      <c r="A25" s="13" t="s">
        <v>4415</v>
      </c>
      <c r="B25" s="14" t="s">
        <v>4416</v>
      </c>
      <c r="C25" s="13" t="s">
        <v>4361</v>
      </c>
      <c r="D25" s="14" t="str">
        <f>"23832126"</f>
        <v>23832126</v>
      </c>
      <c r="E25" s="14"/>
      <c r="F25" s="14" t="str">
        <f>"Oct2015"</f>
        <v>Oct2015</v>
      </c>
      <c r="G25" s="14">
        <v>2</v>
      </c>
      <c r="H25" s="14">
        <v>10</v>
      </c>
      <c r="I25" s="14">
        <v>1290</v>
      </c>
      <c r="J25" s="14">
        <v>9</v>
      </c>
      <c r="K25" s="14">
        <v>116239740</v>
      </c>
      <c r="L25" s="14"/>
      <c r="M25" s="14" t="s">
        <v>4361</v>
      </c>
      <c r="N25" s="14" t="s">
        <v>4261</v>
      </c>
      <c r="O25" s="13" t="s">
        <v>4417</v>
      </c>
      <c r="P25" s="14" t="s">
        <v>4418</v>
      </c>
      <c r="Q25" s="14" t="s">
        <v>4419</v>
      </c>
      <c r="R25" s="6" t="s">
        <v>5630</v>
      </c>
      <c r="S25" s="14" t="s">
        <v>3360</v>
      </c>
    </row>
    <row r="26" spans="1:19" ht="38.25" x14ac:dyDescent="0.2">
      <c r="A26" s="13" t="s">
        <v>4420</v>
      </c>
      <c r="B26" s="14" t="s">
        <v>3540</v>
      </c>
      <c r="C26" s="13" t="s">
        <v>3535</v>
      </c>
      <c r="D26" s="14" t="str">
        <f>"09729259"</f>
        <v>09729259</v>
      </c>
      <c r="E26" s="14"/>
      <c r="F26" s="14" t="str">
        <f>"Jun2016"</f>
        <v>Jun2016</v>
      </c>
      <c r="G26" s="14">
        <v>13</v>
      </c>
      <c r="H26" s="14">
        <v>2</v>
      </c>
      <c r="I26" s="14">
        <v>24</v>
      </c>
      <c r="J26" s="14">
        <v>11</v>
      </c>
      <c r="K26" s="14">
        <v>117310790</v>
      </c>
      <c r="L26" s="14"/>
      <c r="M26" s="14" t="s">
        <v>4421</v>
      </c>
      <c r="N26" s="14" t="s">
        <v>4261</v>
      </c>
      <c r="O26" s="13" t="s">
        <v>4422</v>
      </c>
      <c r="P26" s="14"/>
      <c r="Q26" s="14" t="s">
        <v>4423</v>
      </c>
      <c r="R26" s="6" t="s">
        <v>5631</v>
      </c>
      <c r="S26" s="14" t="s">
        <v>3360</v>
      </c>
    </row>
    <row r="27" spans="1:19" ht="51" x14ac:dyDescent="0.2">
      <c r="A27" s="13" t="s">
        <v>4424</v>
      </c>
      <c r="B27" s="14" t="s">
        <v>4425</v>
      </c>
      <c r="C27" s="13" t="s">
        <v>4361</v>
      </c>
      <c r="D27" s="14" t="str">
        <f>"23832126"</f>
        <v>23832126</v>
      </c>
      <c r="E27" s="14"/>
      <c r="F27" s="14" t="str">
        <f>"Jan2016"</f>
        <v>Jan2016</v>
      </c>
      <c r="G27" s="14">
        <v>3</v>
      </c>
      <c r="H27" s="14">
        <v>1</v>
      </c>
      <c r="I27" s="14">
        <v>61</v>
      </c>
      <c r="J27" s="14">
        <v>14</v>
      </c>
      <c r="K27" s="14">
        <v>116294575</v>
      </c>
      <c r="L27" s="14"/>
      <c r="M27" s="14" t="s">
        <v>4361</v>
      </c>
      <c r="N27" s="14" t="s">
        <v>4261</v>
      </c>
      <c r="O27" s="13" t="s">
        <v>4426</v>
      </c>
      <c r="P27" s="14" t="s">
        <v>4427</v>
      </c>
      <c r="Q27" s="14" t="s">
        <v>4428</v>
      </c>
      <c r="R27" s="6" t="s">
        <v>5632</v>
      </c>
      <c r="S27" s="14" t="s">
        <v>3360</v>
      </c>
    </row>
    <row r="28" spans="1:19" ht="63.75" x14ac:dyDescent="0.2">
      <c r="A28" s="13" t="s">
        <v>4429</v>
      </c>
      <c r="B28" s="14" t="s">
        <v>4430</v>
      </c>
      <c r="C28" s="13" t="s">
        <v>4361</v>
      </c>
      <c r="D28" s="14" t="str">
        <f>"23832126"</f>
        <v>23832126</v>
      </c>
      <c r="E28" s="14"/>
      <c r="F28" s="14" t="str">
        <f>"Jan2016"</f>
        <v>Jan2016</v>
      </c>
      <c r="G28" s="14">
        <v>3</v>
      </c>
      <c r="H28" s="14">
        <v>1</v>
      </c>
      <c r="I28" s="14">
        <v>28</v>
      </c>
      <c r="J28" s="14">
        <v>17</v>
      </c>
      <c r="K28" s="14">
        <v>116294578</v>
      </c>
      <c r="L28" s="14"/>
      <c r="M28" s="14" t="s">
        <v>4361</v>
      </c>
      <c r="N28" s="14" t="s">
        <v>4261</v>
      </c>
      <c r="O28" s="13" t="s">
        <v>4431</v>
      </c>
      <c r="P28" s="14" t="s">
        <v>4432</v>
      </c>
      <c r="Q28" s="14" t="s">
        <v>4433</v>
      </c>
      <c r="R28" s="6" t="s">
        <v>5633</v>
      </c>
      <c r="S28" s="14" t="s">
        <v>3360</v>
      </c>
    </row>
    <row r="29" spans="1:19" ht="38.25" x14ac:dyDescent="0.2">
      <c r="A29" s="13" t="s">
        <v>4434</v>
      </c>
      <c r="B29" s="14" t="s">
        <v>4435</v>
      </c>
      <c r="C29" s="13" t="s">
        <v>4436</v>
      </c>
      <c r="D29" s="14" t="str">
        <f>"09725342"</f>
        <v>09725342</v>
      </c>
      <c r="E29" s="14"/>
      <c r="F29" s="14" t="str">
        <f>"Jan2016"</f>
        <v>Jan2016</v>
      </c>
      <c r="G29" s="14">
        <v>15</v>
      </c>
      <c r="H29" s="14">
        <v>1</v>
      </c>
      <c r="I29" s="14">
        <v>7</v>
      </c>
      <c r="J29" s="14">
        <v>23</v>
      </c>
      <c r="K29" s="14">
        <v>113422670</v>
      </c>
      <c r="L29" s="14"/>
      <c r="M29" s="14" t="s">
        <v>4421</v>
      </c>
      <c r="N29" s="14" t="s">
        <v>4261</v>
      </c>
      <c r="O29" s="13" t="s">
        <v>4437</v>
      </c>
      <c r="P29" s="14"/>
      <c r="Q29" s="14" t="s">
        <v>4438</v>
      </c>
      <c r="R29" s="6" t="s">
        <v>5634</v>
      </c>
      <c r="S29" s="14" t="s">
        <v>3360</v>
      </c>
    </row>
    <row r="30" spans="1:19" ht="51" x14ac:dyDescent="0.2">
      <c r="A30" s="13" t="s">
        <v>4439</v>
      </c>
      <c r="B30" s="14" t="s">
        <v>4440</v>
      </c>
      <c r="C30" s="13" t="s">
        <v>4361</v>
      </c>
      <c r="D30" s="14" t="str">
        <f>"23832126"</f>
        <v>23832126</v>
      </c>
      <c r="E30" s="14"/>
      <c r="F30" s="14" t="str">
        <f>"Jan2016"</f>
        <v>Jan2016</v>
      </c>
      <c r="G30" s="14">
        <v>3</v>
      </c>
      <c r="H30" s="14">
        <v>1</v>
      </c>
      <c r="I30" s="14">
        <v>75</v>
      </c>
      <c r="J30" s="14">
        <v>10</v>
      </c>
      <c r="K30" s="14">
        <v>116294574</v>
      </c>
      <c r="L30" s="14"/>
      <c r="M30" s="14" t="s">
        <v>4361</v>
      </c>
      <c r="N30" s="14" t="s">
        <v>4261</v>
      </c>
      <c r="O30" s="13" t="s">
        <v>4441</v>
      </c>
      <c r="P30" s="14" t="s">
        <v>4442</v>
      </c>
      <c r="Q30" s="14" t="s">
        <v>4443</v>
      </c>
      <c r="R30" s="6" t="s">
        <v>5635</v>
      </c>
      <c r="S30" s="14" t="s">
        <v>3360</v>
      </c>
    </row>
    <row r="31" spans="1:19" ht="89.25" x14ac:dyDescent="0.2">
      <c r="A31" s="13" t="s">
        <v>4444</v>
      </c>
      <c r="B31" s="14" t="s">
        <v>4445</v>
      </c>
      <c r="C31" s="13" t="s">
        <v>4373</v>
      </c>
      <c r="D31" s="14" t="str">
        <f>"23362952"</f>
        <v>23362952</v>
      </c>
      <c r="E31" s="14"/>
      <c r="F31" s="14" t="str">
        <f>"2016"</f>
        <v>2016</v>
      </c>
      <c r="G31" s="14">
        <v>4</v>
      </c>
      <c r="H31" s="14">
        <v>1</v>
      </c>
      <c r="I31" s="14">
        <v>112</v>
      </c>
      <c r="J31" s="14">
        <v>18</v>
      </c>
      <c r="K31" s="14">
        <v>116971967</v>
      </c>
      <c r="L31" s="14" t="s">
        <v>4446</v>
      </c>
      <c r="M31" s="14" t="s">
        <v>4375</v>
      </c>
      <c r="N31" s="14" t="s">
        <v>4261</v>
      </c>
      <c r="O31" s="13" t="s">
        <v>4447</v>
      </c>
      <c r="P31" s="14" t="s">
        <v>4448</v>
      </c>
      <c r="Q31" s="14" t="s">
        <v>4449</v>
      </c>
      <c r="R31" s="6" t="s">
        <v>5636</v>
      </c>
      <c r="S31" s="14" t="s">
        <v>3360</v>
      </c>
    </row>
    <row r="32" spans="1:19" ht="38.25" x14ac:dyDescent="0.2">
      <c r="A32" s="13" t="s">
        <v>4450</v>
      </c>
      <c r="B32" s="14" t="s">
        <v>4451</v>
      </c>
      <c r="C32" s="14" t="s">
        <v>4452</v>
      </c>
      <c r="D32" s="14" t="str">
        <f>"0975511X"</f>
        <v>0975511X</v>
      </c>
      <c r="E32" s="14"/>
      <c r="F32" s="14" t="str">
        <f>"Feb2016"</f>
        <v>Feb2016</v>
      </c>
      <c r="G32" s="14">
        <v>11</v>
      </c>
      <c r="H32" s="14"/>
      <c r="I32" s="14">
        <v>40</v>
      </c>
      <c r="J32" s="14">
        <v>14</v>
      </c>
      <c r="K32" s="14">
        <v>115129130</v>
      </c>
      <c r="L32" s="14"/>
      <c r="M32" s="14" t="s">
        <v>4453</v>
      </c>
      <c r="N32" s="14" t="s">
        <v>4261</v>
      </c>
      <c r="O32" s="13" t="s">
        <v>4454</v>
      </c>
      <c r="P32" s="14" t="s">
        <v>4455</v>
      </c>
      <c r="Q32" s="14" t="s">
        <v>4456</v>
      </c>
      <c r="R32" s="6" t="s">
        <v>5637</v>
      </c>
      <c r="S32" s="14" t="s">
        <v>3360</v>
      </c>
    </row>
    <row r="33" spans="1:19" ht="51" x14ac:dyDescent="0.2">
      <c r="A33" s="13" t="s">
        <v>4457</v>
      </c>
      <c r="B33" s="14" t="s">
        <v>4458</v>
      </c>
      <c r="C33" s="13" t="s">
        <v>4361</v>
      </c>
      <c r="D33" s="14" t="str">
        <f>"23832126"</f>
        <v>23832126</v>
      </c>
      <c r="E33" s="14"/>
      <c r="F33" s="14" t="str">
        <f>"May2016"</f>
        <v>May2016</v>
      </c>
      <c r="G33" s="14">
        <v>3</v>
      </c>
      <c r="H33" s="14">
        <v>5</v>
      </c>
      <c r="I33" s="14">
        <v>296</v>
      </c>
      <c r="J33" s="14">
        <v>10</v>
      </c>
      <c r="K33" s="14">
        <v>116996688</v>
      </c>
      <c r="L33" s="14"/>
      <c r="M33" s="14" t="s">
        <v>4361</v>
      </c>
      <c r="N33" s="14" t="s">
        <v>4261</v>
      </c>
      <c r="O33" s="13" t="s">
        <v>4459</v>
      </c>
      <c r="P33" s="14" t="s">
        <v>4460</v>
      </c>
      <c r="Q33" s="14" t="s">
        <v>4461</v>
      </c>
      <c r="R33" s="6" t="s">
        <v>5638</v>
      </c>
      <c r="S33" s="14" t="s">
        <v>3360</v>
      </c>
    </row>
    <row r="34" spans="1:19" ht="51" x14ac:dyDescent="0.2">
      <c r="A34" s="13" t="s">
        <v>4462</v>
      </c>
      <c r="B34" s="14" t="s">
        <v>4463</v>
      </c>
      <c r="C34" s="13" t="s">
        <v>4373</v>
      </c>
      <c r="D34" s="14" t="str">
        <f>"23362952"</f>
        <v>23362952</v>
      </c>
      <c r="E34" s="14"/>
      <c r="F34" s="14" t="str">
        <f>"2016"</f>
        <v>2016</v>
      </c>
      <c r="G34" s="14">
        <v>4</v>
      </c>
      <c r="H34" s="14">
        <v>1</v>
      </c>
      <c r="I34" s="14">
        <v>104</v>
      </c>
      <c r="J34" s="14">
        <v>8</v>
      </c>
      <c r="K34" s="14">
        <v>116971966</v>
      </c>
      <c r="L34" s="14" t="s">
        <v>4464</v>
      </c>
      <c r="M34" s="14" t="s">
        <v>4375</v>
      </c>
      <c r="N34" s="14" t="s">
        <v>4261</v>
      </c>
      <c r="O34" s="13" t="s">
        <v>4465</v>
      </c>
      <c r="P34" s="14" t="s">
        <v>4466</v>
      </c>
      <c r="Q34" s="14" t="s">
        <v>4467</v>
      </c>
      <c r="R34" s="6" t="s">
        <v>5639</v>
      </c>
      <c r="S34" s="14" t="s">
        <v>3360</v>
      </c>
    </row>
    <row r="35" spans="1:19" ht="38.25" x14ac:dyDescent="0.2">
      <c r="A35" s="13" t="s">
        <v>4468</v>
      </c>
      <c r="B35" s="14" t="s">
        <v>4469</v>
      </c>
      <c r="C35" s="13" t="s">
        <v>4470</v>
      </c>
      <c r="D35" s="14" t="str">
        <f>"19426089"</f>
        <v>19426089</v>
      </c>
      <c r="E35" s="14"/>
      <c r="F35" s="14" t="str">
        <f>"Fall2016"</f>
        <v>Fall2016</v>
      </c>
      <c r="G35" s="14">
        <v>10</v>
      </c>
      <c r="H35" s="14">
        <v>2</v>
      </c>
      <c r="I35" s="14">
        <v>19</v>
      </c>
      <c r="J35" s="14">
        <v>7</v>
      </c>
      <c r="K35" s="14">
        <v>118510956</v>
      </c>
      <c r="L35" s="14"/>
      <c r="M35" s="14" t="s">
        <v>4471</v>
      </c>
      <c r="N35" s="14" t="s">
        <v>4261</v>
      </c>
      <c r="O35" s="13" t="s">
        <v>4472</v>
      </c>
      <c r="P35" s="14"/>
      <c r="Q35" s="14" t="s">
        <v>4473</v>
      </c>
      <c r="R35" s="6" t="s">
        <v>4474</v>
      </c>
      <c r="S35" s="14" t="s">
        <v>3360</v>
      </c>
    </row>
    <row r="36" spans="1:19" ht="38.25" x14ac:dyDescent="0.2">
      <c r="A36" s="13" t="s">
        <v>4475</v>
      </c>
      <c r="B36" s="14" t="s">
        <v>4476</v>
      </c>
      <c r="C36" s="13" t="s">
        <v>4470</v>
      </c>
      <c r="D36" s="14" t="str">
        <f>"19426089"</f>
        <v>19426089</v>
      </c>
      <c r="E36" s="14"/>
      <c r="F36" s="14" t="str">
        <f>"Fall2016"</f>
        <v>Fall2016</v>
      </c>
      <c r="G36" s="14">
        <v>10</v>
      </c>
      <c r="H36" s="14">
        <v>2</v>
      </c>
      <c r="I36" s="14">
        <v>27</v>
      </c>
      <c r="J36" s="14">
        <v>5</v>
      </c>
      <c r="K36" s="14">
        <v>118510957</v>
      </c>
      <c r="L36" s="14"/>
      <c r="M36" s="14" t="s">
        <v>4471</v>
      </c>
      <c r="N36" s="14" t="s">
        <v>4261</v>
      </c>
      <c r="O36" s="13" t="s">
        <v>4477</v>
      </c>
      <c r="P36" s="14"/>
      <c r="Q36" s="14" t="s">
        <v>4478</v>
      </c>
      <c r="R36" s="6" t="s">
        <v>5640</v>
      </c>
      <c r="S36" s="14" t="s">
        <v>3360</v>
      </c>
    </row>
    <row r="37" spans="1:19" ht="102" x14ac:dyDescent="0.2">
      <c r="A37" s="13" t="s">
        <v>4479</v>
      </c>
      <c r="B37" s="14" t="s">
        <v>4480</v>
      </c>
      <c r="C37" s="14" t="s">
        <v>4303</v>
      </c>
      <c r="D37" s="14" t="str">
        <f>"09739947"</f>
        <v>09739947</v>
      </c>
      <c r="E37" s="14"/>
      <c r="F37" s="14" t="str">
        <f>"May2015"</f>
        <v>May2015</v>
      </c>
      <c r="G37" s="14">
        <v>9</v>
      </c>
      <c r="H37" s="14">
        <v>3</v>
      </c>
      <c r="I37" s="14">
        <v>20</v>
      </c>
      <c r="J37" s="14">
        <v>18</v>
      </c>
      <c r="K37" s="14">
        <v>111523929</v>
      </c>
      <c r="L37" s="14"/>
      <c r="M37" s="14" t="s">
        <v>4304</v>
      </c>
      <c r="N37" s="14" t="s">
        <v>4261</v>
      </c>
      <c r="O37" s="13" t="s">
        <v>4481</v>
      </c>
      <c r="P37" s="14" t="s">
        <v>4482</v>
      </c>
      <c r="Q37" s="14" t="s">
        <v>4483</v>
      </c>
      <c r="R37" s="6" t="s">
        <v>5641</v>
      </c>
      <c r="S37" s="14" t="s">
        <v>3360</v>
      </c>
    </row>
    <row r="38" spans="1:19" ht="63.75" x14ac:dyDescent="0.2">
      <c r="A38" s="13" t="s">
        <v>4484</v>
      </c>
      <c r="B38" s="14" t="s">
        <v>4485</v>
      </c>
      <c r="C38" s="14" t="s">
        <v>4486</v>
      </c>
      <c r="D38" s="14" t="str">
        <f>"09724702"</f>
        <v>09724702</v>
      </c>
      <c r="E38" s="14"/>
      <c r="F38" s="14" t="str">
        <f>"Apr-Sep2015"</f>
        <v>Apr-Sep2015</v>
      </c>
      <c r="G38" s="14">
        <v>15</v>
      </c>
      <c r="H38" s="14">
        <v>1</v>
      </c>
      <c r="I38" s="14">
        <v>159</v>
      </c>
      <c r="J38" s="14">
        <v>12</v>
      </c>
      <c r="K38" s="14">
        <v>116686324</v>
      </c>
      <c r="L38" s="14"/>
      <c r="M38" s="14" t="s">
        <v>4487</v>
      </c>
      <c r="N38" s="14" t="s">
        <v>4261</v>
      </c>
      <c r="O38" s="13" t="s">
        <v>4488</v>
      </c>
      <c r="P38" s="14"/>
      <c r="Q38" s="14" t="s">
        <v>4489</v>
      </c>
      <c r="R38" s="6" t="s">
        <v>5642</v>
      </c>
      <c r="S38" s="14" t="s">
        <v>3360</v>
      </c>
    </row>
    <row r="39" spans="1:19" ht="76.5" x14ac:dyDescent="0.2">
      <c r="A39" s="13" t="s">
        <v>4490</v>
      </c>
      <c r="B39" s="14" t="s">
        <v>4491</v>
      </c>
      <c r="C39" s="13" t="s">
        <v>4492</v>
      </c>
      <c r="D39" s="14" t="str">
        <f>"14524864"</f>
        <v>14524864</v>
      </c>
      <c r="E39" s="14"/>
      <c r="F39" s="14" t="str">
        <f>"2015"</f>
        <v>2015</v>
      </c>
      <c r="G39" s="14">
        <v>10</v>
      </c>
      <c r="H39" s="14">
        <v>1</v>
      </c>
      <c r="I39" s="14">
        <v>3</v>
      </c>
      <c r="J39" s="14">
        <v>15</v>
      </c>
      <c r="K39" s="14">
        <v>102069747</v>
      </c>
      <c r="L39" s="14" t="s">
        <v>4493</v>
      </c>
      <c r="M39" s="14" t="s">
        <v>4492</v>
      </c>
      <c r="N39" s="14" t="s">
        <v>4261</v>
      </c>
      <c r="O39" s="13" t="s">
        <v>4494</v>
      </c>
      <c r="P39" s="14" t="s">
        <v>4495</v>
      </c>
      <c r="Q39" s="14" t="s">
        <v>4496</v>
      </c>
      <c r="R39" s="6" t="s">
        <v>5643</v>
      </c>
      <c r="S39" s="14" t="s">
        <v>3360</v>
      </c>
    </row>
    <row r="40" spans="1:19" ht="38.25" x14ac:dyDescent="0.2">
      <c r="A40" s="13" t="s">
        <v>4497</v>
      </c>
      <c r="B40" s="14" t="s">
        <v>4498</v>
      </c>
      <c r="C40" s="13" t="s">
        <v>4499</v>
      </c>
      <c r="D40" s="14" t="str">
        <f>"08985626"</f>
        <v>08985626</v>
      </c>
      <c r="E40" s="14"/>
      <c r="F40" s="14" t="str">
        <f>"Sep2015"</f>
        <v>Sep2015</v>
      </c>
      <c r="G40" s="14">
        <v>27</v>
      </c>
      <c r="H40" s="15">
        <v>44050</v>
      </c>
      <c r="I40" s="14">
        <v>500</v>
      </c>
      <c r="J40" s="14">
        <v>26</v>
      </c>
      <c r="K40" s="14">
        <v>110137042</v>
      </c>
      <c r="L40" s="14" t="s">
        <v>4500</v>
      </c>
      <c r="M40" s="14" t="s">
        <v>4275</v>
      </c>
      <c r="N40" s="14" t="s">
        <v>4261</v>
      </c>
      <c r="O40" s="13" t="s">
        <v>4501</v>
      </c>
      <c r="P40" s="14" t="s">
        <v>4502</v>
      </c>
      <c r="Q40" s="14" t="s">
        <v>4503</v>
      </c>
      <c r="R40" s="6" t="s">
        <v>5644</v>
      </c>
      <c r="S40" s="14" t="s">
        <v>3360</v>
      </c>
    </row>
    <row r="41" spans="1:19" ht="38.25" x14ac:dyDescent="0.2">
      <c r="A41" s="13" t="s">
        <v>4504</v>
      </c>
      <c r="B41" s="14" t="s">
        <v>4505</v>
      </c>
      <c r="C41" s="13" t="s">
        <v>4361</v>
      </c>
      <c r="D41" s="14" t="str">
        <f>"23832126"</f>
        <v>23832126</v>
      </c>
      <c r="E41" s="14"/>
      <c r="F41" s="14" t="str">
        <f>"Jun2015"</f>
        <v>Jun2015</v>
      </c>
      <c r="G41" s="14">
        <v>2</v>
      </c>
      <c r="H41" s="14">
        <v>6</v>
      </c>
      <c r="I41" s="14">
        <v>558</v>
      </c>
      <c r="J41" s="14">
        <v>13</v>
      </c>
      <c r="K41" s="14">
        <v>110457113</v>
      </c>
      <c r="L41" s="14"/>
      <c r="M41" s="14" t="s">
        <v>4361</v>
      </c>
      <c r="N41" s="14" t="s">
        <v>4261</v>
      </c>
      <c r="O41" s="13" t="s">
        <v>4506</v>
      </c>
      <c r="P41" s="14" t="s">
        <v>4507</v>
      </c>
      <c r="Q41" s="14" t="s">
        <v>4508</v>
      </c>
      <c r="R41" s="6" t="s">
        <v>5645</v>
      </c>
      <c r="S41" s="14" t="s">
        <v>3360</v>
      </c>
    </row>
    <row r="42" spans="1:19" ht="76.5" x14ac:dyDescent="0.2">
      <c r="A42" s="13" t="s">
        <v>4509</v>
      </c>
      <c r="B42" s="14" t="s">
        <v>4510</v>
      </c>
      <c r="C42" s="14" t="s">
        <v>4511</v>
      </c>
      <c r="D42" s="14" t="str">
        <f>"1855931X"</f>
        <v>1855931X</v>
      </c>
      <c r="E42" s="14"/>
      <c r="F42" s="14" t="str">
        <f>"2015"</f>
        <v>2015</v>
      </c>
      <c r="G42" s="14">
        <v>6</v>
      </c>
      <c r="H42" s="14">
        <v>1</v>
      </c>
      <c r="I42" s="14">
        <v>63</v>
      </c>
      <c r="J42" s="14">
        <v>18</v>
      </c>
      <c r="K42" s="14">
        <v>100818539</v>
      </c>
      <c r="L42" s="14"/>
      <c r="M42" s="14" t="s">
        <v>4512</v>
      </c>
      <c r="N42" s="14" t="s">
        <v>4261</v>
      </c>
      <c r="O42" s="13" t="s">
        <v>4513</v>
      </c>
      <c r="P42" s="14" t="s">
        <v>4514</v>
      </c>
      <c r="Q42" s="14" t="s">
        <v>4515</v>
      </c>
      <c r="R42" s="6" t="s">
        <v>5646</v>
      </c>
      <c r="S42" s="14" t="s">
        <v>3360</v>
      </c>
    </row>
    <row r="43" spans="1:19" ht="63.75" x14ac:dyDescent="0.2">
      <c r="A43" s="13" t="s">
        <v>4516</v>
      </c>
      <c r="B43" s="14" t="s">
        <v>4517</v>
      </c>
      <c r="C43" s="13" t="s">
        <v>4324</v>
      </c>
      <c r="D43" s="14" t="str">
        <f>"14783363"</f>
        <v>14783363</v>
      </c>
      <c r="E43" s="14"/>
      <c r="F43" s="14" t="str">
        <f>"Jan/Feb2015"</f>
        <v>Jan/Feb2015</v>
      </c>
      <c r="G43" s="14">
        <v>26</v>
      </c>
      <c r="H43" s="15">
        <v>43862</v>
      </c>
      <c r="I43" s="14">
        <v>157</v>
      </c>
      <c r="J43" s="14">
        <v>16</v>
      </c>
      <c r="K43" s="14">
        <v>99964102</v>
      </c>
      <c r="L43" s="14" t="s">
        <v>4518</v>
      </c>
      <c r="M43" s="14" t="s">
        <v>4275</v>
      </c>
      <c r="N43" s="14" t="s">
        <v>4261</v>
      </c>
      <c r="O43" s="13" t="s">
        <v>4519</v>
      </c>
      <c r="P43" s="14" t="s">
        <v>4520</v>
      </c>
      <c r="Q43" s="14" t="s">
        <v>4521</v>
      </c>
      <c r="R43" s="6" t="s">
        <v>5647</v>
      </c>
      <c r="S43" s="14" t="s">
        <v>3360</v>
      </c>
    </row>
    <row r="44" spans="1:19" ht="89.25" x14ac:dyDescent="0.2">
      <c r="A44" s="13" t="s">
        <v>4522</v>
      </c>
      <c r="B44" s="14" t="s">
        <v>4523</v>
      </c>
      <c r="C44" s="14" t="s">
        <v>4524</v>
      </c>
      <c r="D44" s="14" t="str">
        <f>"02697459"</f>
        <v>02697459</v>
      </c>
      <c r="E44" s="14"/>
      <c r="F44" s="14" t="str">
        <f>"Aug2015"</f>
        <v>Aug2015</v>
      </c>
      <c r="G44" s="14">
        <v>30</v>
      </c>
      <c r="H44" s="14">
        <v>4</v>
      </c>
      <c r="I44" s="14">
        <v>424</v>
      </c>
      <c r="J44" s="14">
        <v>19</v>
      </c>
      <c r="K44" s="14">
        <v>108867302</v>
      </c>
      <c r="L44" s="14" t="s">
        <v>4525</v>
      </c>
      <c r="M44" s="14" t="s">
        <v>4275</v>
      </c>
      <c r="N44" s="14" t="s">
        <v>4261</v>
      </c>
      <c r="O44" s="13" t="s">
        <v>4526</v>
      </c>
      <c r="P44" s="14" t="s">
        <v>4527</v>
      </c>
      <c r="Q44" s="14" t="s">
        <v>4528</v>
      </c>
      <c r="R44" s="6" t="s">
        <v>5648</v>
      </c>
      <c r="S44" s="14" t="s">
        <v>3360</v>
      </c>
    </row>
    <row r="45" spans="1:19" ht="38.25" x14ac:dyDescent="0.2">
      <c r="A45" s="13" t="s">
        <v>4529</v>
      </c>
      <c r="B45" s="14" t="s">
        <v>4530</v>
      </c>
      <c r="C45" s="14" t="s">
        <v>4531</v>
      </c>
      <c r="D45" s="14" t="str">
        <f>"1542894X"</f>
        <v>1542894X</v>
      </c>
      <c r="E45" s="14"/>
      <c r="F45" s="14" t="str">
        <f>"Feb2015"</f>
        <v>Feb2015</v>
      </c>
      <c r="G45" s="14">
        <v>47</v>
      </c>
      <c r="H45" s="14">
        <v>2</v>
      </c>
      <c r="I45" s="14">
        <v>50</v>
      </c>
      <c r="J45" s="14">
        <v>2</v>
      </c>
      <c r="K45" s="14">
        <v>100573374</v>
      </c>
      <c r="L45" s="14"/>
      <c r="M45" s="14" t="s">
        <v>4532</v>
      </c>
      <c r="N45" s="14" t="s">
        <v>4261</v>
      </c>
      <c r="O45" s="13" t="s">
        <v>4533</v>
      </c>
      <c r="P45" s="14"/>
      <c r="Q45" s="14" t="s">
        <v>4534</v>
      </c>
      <c r="R45" s="6" t="s">
        <v>5649</v>
      </c>
      <c r="S45" s="14" t="s">
        <v>3360</v>
      </c>
    </row>
    <row r="46" spans="1:19" ht="38.25" x14ac:dyDescent="0.2">
      <c r="A46" s="13" t="s">
        <v>4529</v>
      </c>
      <c r="B46" s="14" t="s">
        <v>4530</v>
      </c>
      <c r="C46" s="14" t="s">
        <v>4531</v>
      </c>
      <c r="D46" s="14" t="str">
        <f>"1542894X"</f>
        <v>1542894X</v>
      </c>
      <c r="E46" s="14"/>
      <c r="F46" s="14" t="str">
        <f>"Aug2015"</f>
        <v>Aug2015</v>
      </c>
      <c r="G46" s="14">
        <v>47</v>
      </c>
      <c r="H46" s="14">
        <v>8</v>
      </c>
      <c r="I46" s="14">
        <v>50</v>
      </c>
      <c r="J46" s="14">
        <v>3</v>
      </c>
      <c r="K46" s="14">
        <v>109483552</v>
      </c>
      <c r="L46" s="14"/>
      <c r="M46" s="14" t="s">
        <v>4532</v>
      </c>
      <c r="N46" s="14" t="s">
        <v>4261</v>
      </c>
      <c r="O46" s="13" t="s">
        <v>4535</v>
      </c>
      <c r="P46" s="14"/>
      <c r="Q46" s="14" t="s">
        <v>4536</v>
      </c>
      <c r="R46" s="6" t="s">
        <v>5650</v>
      </c>
      <c r="S46" s="14" t="s">
        <v>3360</v>
      </c>
    </row>
    <row r="47" spans="1:19" ht="38.25" x14ac:dyDescent="0.2">
      <c r="A47" s="13" t="s">
        <v>4529</v>
      </c>
      <c r="B47" s="14" t="s">
        <v>4530</v>
      </c>
      <c r="C47" s="14" t="s">
        <v>4531</v>
      </c>
      <c r="D47" s="14" t="str">
        <f>"1542894X"</f>
        <v>1542894X</v>
      </c>
      <c r="E47" s="14"/>
      <c r="F47" s="14" t="str">
        <f>"Oct2015"</f>
        <v>Oct2015</v>
      </c>
      <c r="G47" s="14">
        <v>47</v>
      </c>
      <c r="H47" s="14">
        <v>10</v>
      </c>
      <c r="I47" s="14">
        <v>48</v>
      </c>
      <c r="J47" s="14">
        <v>3</v>
      </c>
      <c r="K47" s="14">
        <v>110379632</v>
      </c>
      <c r="L47" s="14"/>
      <c r="M47" s="14" t="s">
        <v>4532</v>
      </c>
      <c r="N47" s="14" t="s">
        <v>4261</v>
      </c>
      <c r="O47" s="13" t="s">
        <v>4537</v>
      </c>
      <c r="P47" s="14"/>
      <c r="Q47" s="14" t="s">
        <v>4538</v>
      </c>
      <c r="R47" s="6" t="s">
        <v>5651</v>
      </c>
      <c r="S47" s="14" t="s">
        <v>3360</v>
      </c>
    </row>
    <row r="48" spans="1:19" ht="38.25" x14ac:dyDescent="0.2">
      <c r="A48" s="13" t="s">
        <v>4539</v>
      </c>
      <c r="B48" s="14" t="s">
        <v>4540</v>
      </c>
      <c r="C48" s="14" t="s">
        <v>4541</v>
      </c>
      <c r="D48" s="14" t="str">
        <f>"08872058"</f>
        <v>08872058</v>
      </c>
      <c r="E48" s="14"/>
      <c r="F48" s="14" t="str">
        <f>"Fall2015"</f>
        <v>Fall2015</v>
      </c>
      <c r="G48" s="14">
        <v>32</v>
      </c>
      <c r="H48" s="14">
        <v>2</v>
      </c>
      <c r="I48" s="14">
        <v>139</v>
      </c>
      <c r="J48" s="14">
        <v>12</v>
      </c>
      <c r="K48" s="14">
        <v>112376324</v>
      </c>
      <c r="L48" s="14"/>
      <c r="M48" s="14" t="s">
        <v>4542</v>
      </c>
      <c r="N48" s="14" t="s">
        <v>4261</v>
      </c>
      <c r="O48" s="13" t="s">
        <v>4543</v>
      </c>
      <c r="P48" s="14"/>
      <c r="Q48" s="14" t="s">
        <v>4544</v>
      </c>
      <c r="R48" s="6" t="s">
        <v>5652</v>
      </c>
      <c r="S48" s="14" t="s">
        <v>3360</v>
      </c>
    </row>
    <row r="49" spans="1:19" ht="51" x14ac:dyDescent="0.2">
      <c r="A49" s="13" t="s">
        <v>4545</v>
      </c>
      <c r="B49" s="14" t="s">
        <v>4546</v>
      </c>
      <c r="C49" s="13" t="s">
        <v>4547</v>
      </c>
      <c r="D49" s="14" t="str">
        <f>"08938202"</f>
        <v>08938202</v>
      </c>
      <c r="E49" s="14"/>
      <c r="F49" s="14" t="str">
        <f>"Jan2015"</f>
        <v>Jan2015</v>
      </c>
      <c r="G49" s="14">
        <v>119</v>
      </c>
      <c r="H49" s="14">
        <v>1</v>
      </c>
      <c r="I49" s="14">
        <v>44</v>
      </c>
      <c r="J49" s="14">
        <v>4</v>
      </c>
      <c r="K49" s="14">
        <v>100387992</v>
      </c>
      <c r="L49" s="14"/>
      <c r="M49" s="14" t="s">
        <v>4548</v>
      </c>
      <c r="N49" s="14" t="s">
        <v>4261</v>
      </c>
      <c r="O49" s="13" t="s">
        <v>4549</v>
      </c>
      <c r="P49" s="14"/>
      <c r="Q49" s="14" t="s">
        <v>4550</v>
      </c>
      <c r="R49" s="6" t="s">
        <v>5653</v>
      </c>
      <c r="S49" s="14" t="s">
        <v>3360</v>
      </c>
    </row>
    <row r="50" spans="1:19" ht="51" x14ac:dyDescent="0.2">
      <c r="A50" s="13" t="s">
        <v>4551</v>
      </c>
      <c r="B50" s="14"/>
      <c r="C50" s="14" t="s">
        <v>4552</v>
      </c>
      <c r="D50" s="14" t="str">
        <f>"01934279"</f>
        <v>01934279</v>
      </c>
      <c r="E50" s="14"/>
      <c r="F50" s="14" t="str">
        <f>"Sep/Oct2016"</f>
        <v>Sep/Oct2016</v>
      </c>
      <c r="G50" s="14">
        <v>42</v>
      </c>
      <c r="H50" s="14">
        <v>5</v>
      </c>
      <c r="I50" s="14">
        <v>48</v>
      </c>
      <c r="J50" s="14">
        <v>1</v>
      </c>
      <c r="K50" s="14">
        <v>118130379</v>
      </c>
      <c r="L50" s="14"/>
      <c r="M50" s="14" t="s">
        <v>4553</v>
      </c>
      <c r="N50" s="14" t="s">
        <v>4261</v>
      </c>
      <c r="O50" s="13" t="s">
        <v>4554</v>
      </c>
      <c r="P50" s="14"/>
      <c r="Q50" s="14" t="s">
        <v>4555</v>
      </c>
      <c r="R50" s="6" t="s">
        <v>5654</v>
      </c>
      <c r="S50" s="14" t="s">
        <v>3360</v>
      </c>
    </row>
    <row r="51" spans="1:19" ht="38.25" x14ac:dyDescent="0.2">
      <c r="A51" s="13" t="s">
        <v>4556</v>
      </c>
      <c r="B51" s="14" t="s">
        <v>4557</v>
      </c>
      <c r="C51" s="14" t="s">
        <v>4558</v>
      </c>
      <c r="D51" s="14" t="str">
        <f>"08920753"</f>
        <v>08920753</v>
      </c>
      <c r="E51" s="14"/>
      <c r="F51" s="14" t="str">
        <f>"2016"</f>
        <v>2016</v>
      </c>
      <c r="G51" s="14">
        <v>44</v>
      </c>
      <c r="H51" s="14">
        <v>4</v>
      </c>
      <c r="I51" s="14">
        <v>295</v>
      </c>
      <c r="J51" s="14">
        <v>38</v>
      </c>
      <c r="K51" s="14">
        <v>116710157</v>
      </c>
      <c r="L51" s="14" t="s">
        <v>4559</v>
      </c>
      <c r="M51" s="14" t="s">
        <v>4275</v>
      </c>
      <c r="N51" s="14" t="s">
        <v>4261</v>
      </c>
      <c r="O51" s="13" t="s">
        <v>4560</v>
      </c>
      <c r="P51" s="14" t="s">
        <v>4561</v>
      </c>
      <c r="Q51" s="14" t="s">
        <v>4562</v>
      </c>
      <c r="R51" s="6" t="s">
        <v>5656</v>
      </c>
      <c r="S51" s="14" t="s">
        <v>4558</v>
      </c>
    </row>
    <row r="52" spans="1:19" ht="51" x14ac:dyDescent="0.2">
      <c r="A52" s="13" t="s">
        <v>4563</v>
      </c>
      <c r="B52" s="14" t="s">
        <v>4564</v>
      </c>
      <c r="C52" s="14" t="s">
        <v>4558</v>
      </c>
      <c r="D52" s="14" t="str">
        <f>"08920753"</f>
        <v>08920753</v>
      </c>
      <c r="E52" s="14"/>
      <c r="F52" s="14" t="str">
        <f>"2015"</f>
        <v>2015</v>
      </c>
      <c r="G52" s="14">
        <v>43</v>
      </c>
      <c r="H52" s="14">
        <v>1</v>
      </c>
      <c r="I52" s="14">
        <v>1</v>
      </c>
      <c r="J52" s="14">
        <v>34</v>
      </c>
      <c r="K52" s="14">
        <v>100987167</v>
      </c>
      <c r="L52" s="14" t="s">
        <v>4565</v>
      </c>
      <c r="M52" s="14" t="s">
        <v>4275</v>
      </c>
      <c r="N52" s="14" t="s">
        <v>4261</v>
      </c>
      <c r="O52" s="13" t="s">
        <v>4566</v>
      </c>
      <c r="P52" s="14" t="s">
        <v>4567</v>
      </c>
      <c r="Q52" s="14" t="s">
        <v>4568</v>
      </c>
      <c r="R52" s="6" t="s">
        <v>5655</v>
      </c>
      <c r="S52" s="14" t="s">
        <v>4558</v>
      </c>
    </row>
    <row r="53" spans="1:19" ht="38.25" x14ac:dyDescent="0.2">
      <c r="A53" s="13" t="s">
        <v>4569</v>
      </c>
      <c r="B53" s="14" t="s">
        <v>4570</v>
      </c>
      <c r="C53" s="13" t="s">
        <v>4571</v>
      </c>
      <c r="D53" s="14" t="str">
        <f>"01446193"</f>
        <v>01446193</v>
      </c>
      <c r="E53" s="14"/>
      <c r="F53" s="14" t="str">
        <f>"Dec2016"</f>
        <v>Dec2016</v>
      </c>
      <c r="G53" s="14">
        <v>34</v>
      </c>
      <c r="H53" s="14">
        <v>12</v>
      </c>
      <c r="I53" s="14">
        <v>898</v>
      </c>
      <c r="J53" s="14">
        <v>21</v>
      </c>
      <c r="K53" s="14">
        <v>118509979</v>
      </c>
      <c r="L53" s="14" t="s">
        <v>4572</v>
      </c>
      <c r="M53" s="14" t="s">
        <v>4275</v>
      </c>
      <c r="N53" s="14" t="s">
        <v>4261</v>
      </c>
      <c r="O53" s="13" t="s">
        <v>4573</v>
      </c>
      <c r="P53" s="14" t="s">
        <v>4574</v>
      </c>
      <c r="Q53" s="14" t="s">
        <v>4575</v>
      </c>
      <c r="R53" s="6" t="s">
        <v>5657</v>
      </c>
      <c r="S53" s="13" t="s">
        <v>4571</v>
      </c>
    </row>
    <row r="54" spans="1:19" ht="38.25" x14ac:dyDescent="0.2">
      <c r="A54" s="13" t="s">
        <v>4576</v>
      </c>
      <c r="B54" s="14" t="s">
        <v>4577</v>
      </c>
      <c r="C54" s="13" t="s">
        <v>4571</v>
      </c>
      <c r="D54" s="14" t="str">
        <f>"01446193"</f>
        <v>01446193</v>
      </c>
      <c r="E54" s="14"/>
      <c r="F54" s="14" t="str">
        <f>"2016"</f>
        <v>2016</v>
      </c>
      <c r="G54" s="14">
        <v>34</v>
      </c>
      <c r="H54" s="14">
        <v>10</v>
      </c>
      <c r="I54" s="14">
        <v>688</v>
      </c>
      <c r="J54" s="14">
        <v>12</v>
      </c>
      <c r="K54" s="14">
        <v>117838937</v>
      </c>
      <c r="L54" s="14" t="s">
        <v>4578</v>
      </c>
      <c r="M54" s="14" t="s">
        <v>4275</v>
      </c>
      <c r="N54" s="14" t="s">
        <v>4261</v>
      </c>
      <c r="O54" s="13" t="s">
        <v>4579</v>
      </c>
      <c r="P54" s="14" t="s">
        <v>4580</v>
      </c>
      <c r="Q54" s="14" t="s">
        <v>4581</v>
      </c>
      <c r="R54" s="6" t="s">
        <v>5658</v>
      </c>
      <c r="S54" s="13" t="s">
        <v>4571</v>
      </c>
    </row>
    <row r="55" spans="1:19" ht="51" x14ac:dyDescent="0.2">
      <c r="A55" s="13" t="s">
        <v>4582</v>
      </c>
      <c r="B55" s="14" t="s">
        <v>4583</v>
      </c>
      <c r="C55" s="13" t="s">
        <v>4571</v>
      </c>
      <c r="D55" s="14" t="str">
        <f>"01446193"</f>
        <v>01446193</v>
      </c>
      <c r="E55" s="14"/>
      <c r="F55" s="14" t="str">
        <f>"May-Jun2015"</f>
        <v>May-Jun2015</v>
      </c>
      <c r="G55" s="14">
        <v>33</v>
      </c>
      <c r="H55" s="15">
        <v>43987</v>
      </c>
      <c r="I55" s="14">
        <v>453</v>
      </c>
      <c r="J55" s="14">
        <v>14</v>
      </c>
      <c r="K55" s="14">
        <v>109462304</v>
      </c>
      <c r="L55" s="14" t="s">
        <v>4584</v>
      </c>
      <c r="M55" s="14" t="s">
        <v>4275</v>
      </c>
      <c r="N55" s="14" t="s">
        <v>4261</v>
      </c>
      <c r="O55" s="13" t="s">
        <v>4585</v>
      </c>
      <c r="P55" s="14" t="s">
        <v>4586</v>
      </c>
      <c r="Q55" s="14" t="s">
        <v>4587</v>
      </c>
      <c r="R55" s="6" t="s">
        <v>5659</v>
      </c>
      <c r="S55" s="13" t="s">
        <v>4571</v>
      </c>
    </row>
    <row r="56" spans="1:19" ht="76.5" x14ac:dyDescent="0.2">
      <c r="A56" s="13" t="s">
        <v>4588</v>
      </c>
      <c r="B56" s="14" t="s">
        <v>4589</v>
      </c>
      <c r="C56" s="13" t="s">
        <v>4571</v>
      </c>
      <c r="D56" s="14" t="str">
        <f>"01446193"</f>
        <v>01446193</v>
      </c>
      <c r="E56" s="14"/>
      <c r="F56" s="14" t="str">
        <f>"May-Jun2015"</f>
        <v>May-Jun2015</v>
      </c>
      <c r="G56" s="14">
        <v>33</v>
      </c>
      <c r="H56" s="15">
        <v>43987</v>
      </c>
      <c r="I56" s="14">
        <v>334</v>
      </c>
      <c r="J56" s="14">
        <v>15</v>
      </c>
      <c r="K56" s="14">
        <v>109462302</v>
      </c>
      <c r="L56" s="14" t="s">
        <v>4590</v>
      </c>
      <c r="M56" s="14" t="s">
        <v>4275</v>
      </c>
      <c r="N56" s="14" t="s">
        <v>4261</v>
      </c>
      <c r="O56" s="13" t="s">
        <v>4591</v>
      </c>
      <c r="P56" s="14" t="s">
        <v>4592</v>
      </c>
      <c r="Q56" s="14" t="s">
        <v>4593</v>
      </c>
      <c r="R56" s="6" t="s">
        <v>5660</v>
      </c>
      <c r="S56" s="13" t="s">
        <v>4571</v>
      </c>
    </row>
    <row r="57" spans="1:19" ht="51" x14ac:dyDescent="0.2">
      <c r="A57" s="13" t="s">
        <v>4594</v>
      </c>
      <c r="B57" s="14" t="s">
        <v>4595</v>
      </c>
      <c r="C57" s="13" t="s">
        <v>4596</v>
      </c>
      <c r="D57" s="14" t="str">
        <f>"10519815"</f>
        <v>10519815</v>
      </c>
      <c r="E57" s="14"/>
      <c r="F57" s="14" t="str">
        <f>"2017"</f>
        <v>2017</v>
      </c>
      <c r="G57" s="14">
        <v>58</v>
      </c>
      <c r="H57" s="14">
        <v>2</v>
      </c>
      <c r="I57" s="14">
        <v>185</v>
      </c>
      <c r="J57" s="14">
        <v>7</v>
      </c>
      <c r="K57" s="14">
        <v>125804050</v>
      </c>
      <c r="L57" s="14" t="s">
        <v>4597</v>
      </c>
      <c r="M57" s="14" t="s">
        <v>4312</v>
      </c>
      <c r="N57" s="14" t="s">
        <v>4261</v>
      </c>
      <c r="O57" s="13" t="s">
        <v>4598</v>
      </c>
      <c r="P57" s="14" t="s">
        <v>4599</v>
      </c>
      <c r="Q57" s="14" t="s">
        <v>4600</v>
      </c>
      <c r="R57" s="6" t="s">
        <v>5661</v>
      </c>
      <c r="S57" s="14" t="s">
        <v>3239</v>
      </c>
    </row>
    <row r="58" spans="1:19" ht="89.25" x14ac:dyDescent="0.2">
      <c r="A58" s="13" t="s">
        <v>4601</v>
      </c>
      <c r="B58" s="14" t="s">
        <v>4602</v>
      </c>
      <c r="C58" s="13" t="s">
        <v>4596</v>
      </c>
      <c r="D58" s="14" t="str">
        <f>"10519815"</f>
        <v>10519815</v>
      </c>
      <c r="E58" s="14"/>
      <c r="F58" s="14" t="str">
        <f>"2019"</f>
        <v>2019</v>
      </c>
      <c r="G58" s="14">
        <v>63</v>
      </c>
      <c r="H58" s="14">
        <v>2</v>
      </c>
      <c r="I58" s="14">
        <v>199</v>
      </c>
      <c r="J58" s="14">
        <v>6</v>
      </c>
      <c r="K58" s="14">
        <v>137116370</v>
      </c>
      <c r="L58" s="14" t="s">
        <v>4603</v>
      </c>
      <c r="M58" s="14" t="s">
        <v>4312</v>
      </c>
      <c r="N58" s="14" t="s">
        <v>4261</v>
      </c>
      <c r="O58" s="13" t="s">
        <v>4604</v>
      </c>
      <c r="P58" s="14" t="s">
        <v>4605</v>
      </c>
      <c r="Q58" s="14" t="s">
        <v>4606</v>
      </c>
      <c r="R58" s="6" t="s">
        <v>5662</v>
      </c>
      <c r="S58" s="14" t="s">
        <v>3239</v>
      </c>
    </row>
    <row r="59" spans="1:19" ht="76.5" x14ac:dyDescent="0.2">
      <c r="A59" s="13" t="s">
        <v>4256</v>
      </c>
      <c r="B59" s="14" t="s">
        <v>4257</v>
      </c>
      <c r="C59" s="13" t="s">
        <v>4258</v>
      </c>
      <c r="D59" s="14" t="str">
        <f>"00029092"</f>
        <v>00029092</v>
      </c>
      <c r="E59" s="14"/>
      <c r="F59" s="14" t="str">
        <f>"Mar2015"</f>
        <v>Mar2015</v>
      </c>
      <c r="G59" s="14">
        <v>97</v>
      </c>
      <c r="H59" s="14">
        <v>2</v>
      </c>
      <c r="I59" s="14">
        <v>526</v>
      </c>
      <c r="J59" s="14">
        <v>20</v>
      </c>
      <c r="K59" s="14">
        <v>102257958</v>
      </c>
      <c r="L59" s="14" t="s">
        <v>4259</v>
      </c>
      <c r="M59" s="14" t="s">
        <v>4260</v>
      </c>
      <c r="N59" s="14" t="s">
        <v>4261</v>
      </c>
      <c r="O59" s="13" t="s">
        <v>4262</v>
      </c>
      <c r="P59" s="14" t="s">
        <v>4263</v>
      </c>
      <c r="Q59" s="14" t="s">
        <v>4264</v>
      </c>
      <c r="R59" s="6" t="s">
        <v>5663</v>
      </c>
      <c r="S59" s="14" t="s">
        <v>3011</v>
      </c>
    </row>
    <row r="60" spans="1:19" ht="102" x14ac:dyDescent="0.2">
      <c r="A60" s="13" t="s">
        <v>4607</v>
      </c>
      <c r="B60" s="14" t="s">
        <v>4608</v>
      </c>
      <c r="C60" s="14" t="s">
        <v>4609</v>
      </c>
      <c r="D60" s="14" t="str">
        <f>"00036846"</f>
        <v>00036846</v>
      </c>
      <c r="E60" s="14"/>
      <c r="F60" s="14" t="str">
        <f>"Feb2018"</f>
        <v>Feb2018</v>
      </c>
      <c r="G60" s="14">
        <v>50</v>
      </c>
      <c r="H60" s="14">
        <v>9</v>
      </c>
      <c r="I60" s="14">
        <v>1022</v>
      </c>
      <c r="J60" s="14">
        <v>21</v>
      </c>
      <c r="K60" s="14">
        <v>126796990</v>
      </c>
      <c r="L60" s="14" t="s">
        <v>4610</v>
      </c>
      <c r="M60" s="14" t="s">
        <v>4275</v>
      </c>
      <c r="N60" s="14" t="s">
        <v>4261</v>
      </c>
      <c r="O60" s="13" t="s">
        <v>4611</v>
      </c>
      <c r="P60" s="14" t="s">
        <v>4612</v>
      </c>
      <c r="Q60" s="14" t="s">
        <v>4613</v>
      </c>
      <c r="R60" s="6" t="s">
        <v>5664</v>
      </c>
      <c r="S60" s="14" t="s">
        <v>3011</v>
      </c>
    </row>
    <row r="61" spans="1:19" ht="63.75" x14ac:dyDescent="0.2">
      <c r="A61" s="13" t="s">
        <v>4614</v>
      </c>
      <c r="B61" s="14" t="s">
        <v>4615</v>
      </c>
      <c r="C61" s="13" t="s">
        <v>4616</v>
      </c>
      <c r="D61" s="14" t="str">
        <f>"10531858"</f>
        <v>10531858</v>
      </c>
      <c r="E61" s="14"/>
      <c r="F61" s="14" t="str">
        <f>"Apr2019"</f>
        <v>Apr2019</v>
      </c>
      <c r="G61" s="14">
        <v>29</v>
      </c>
      <c r="H61" s="14">
        <v>2</v>
      </c>
      <c r="I61" s="14">
        <v>299</v>
      </c>
      <c r="J61" s="14">
        <v>19</v>
      </c>
      <c r="K61" s="14">
        <v>135718761</v>
      </c>
      <c r="L61" s="14" t="s">
        <v>4617</v>
      </c>
      <c r="M61" s="14" t="s">
        <v>4618</v>
      </c>
      <c r="N61" s="14" t="s">
        <v>4261</v>
      </c>
      <c r="O61" s="13" t="s">
        <v>4619</v>
      </c>
      <c r="P61" s="14"/>
      <c r="Q61" s="14" t="s">
        <v>4620</v>
      </c>
      <c r="R61" s="6" t="s">
        <v>5665</v>
      </c>
      <c r="S61" s="14" t="s">
        <v>3011</v>
      </c>
    </row>
    <row r="62" spans="1:19" ht="51" x14ac:dyDescent="0.2">
      <c r="A62" s="13" t="s">
        <v>4621</v>
      </c>
      <c r="B62" s="14" t="s">
        <v>4622</v>
      </c>
      <c r="C62" s="14" t="s">
        <v>4623</v>
      </c>
      <c r="D62" s="14" t="str">
        <f>"00333352"</f>
        <v>00333352</v>
      </c>
      <c r="E62" s="14"/>
      <c r="F62" s="14" t="str">
        <f>"Jul2016"</f>
        <v>Jul2016</v>
      </c>
      <c r="G62" s="14">
        <v>76</v>
      </c>
      <c r="H62" s="14">
        <v>4</v>
      </c>
      <c r="I62" s="14">
        <v>542</v>
      </c>
      <c r="J62" s="14">
        <v>5</v>
      </c>
      <c r="K62" s="14">
        <v>116465681</v>
      </c>
      <c r="L62" s="14" t="s">
        <v>4624</v>
      </c>
      <c r="M62" s="14" t="s">
        <v>4625</v>
      </c>
      <c r="N62" s="14" t="s">
        <v>4261</v>
      </c>
      <c r="O62" s="13" t="s">
        <v>4626</v>
      </c>
      <c r="P62" s="14"/>
      <c r="Q62" s="14" t="s">
        <v>4627</v>
      </c>
      <c r="R62" s="6" t="s">
        <v>5666</v>
      </c>
      <c r="S62" s="14" t="s">
        <v>3011</v>
      </c>
    </row>
    <row r="63" spans="1:19" ht="38.25" x14ac:dyDescent="0.2">
      <c r="A63" s="13" t="s">
        <v>4628</v>
      </c>
      <c r="B63" s="14" t="s">
        <v>4629</v>
      </c>
      <c r="C63" s="13" t="s">
        <v>4630</v>
      </c>
      <c r="D63" s="14" t="str">
        <f>"19491247"</f>
        <v>19491247</v>
      </c>
      <c r="E63" s="14"/>
      <c r="F63" s="14" t="str">
        <f>"Mar2017"</f>
        <v>Mar2017</v>
      </c>
      <c r="G63" s="14">
        <v>17</v>
      </c>
      <c r="H63" s="14">
        <v>1</v>
      </c>
      <c r="I63" s="14">
        <v>120</v>
      </c>
      <c r="J63" s="14">
        <v>25</v>
      </c>
      <c r="K63" s="14">
        <v>120793222</v>
      </c>
      <c r="L63" s="14" t="s">
        <v>4631</v>
      </c>
      <c r="M63" s="14" t="s">
        <v>4275</v>
      </c>
      <c r="N63" s="14" t="s">
        <v>4261</v>
      </c>
      <c r="O63" s="13" t="s">
        <v>4632</v>
      </c>
      <c r="P63" s="14" t="s">
        <v>4633</v>
      </c>
      <c r="Q63" s="14" t="s">
        <v>4634</v>
      </c>
      <c r="R63" s="6" t="s">
        <v>5667</v>
      </c>
      <c r="S63" s="14" t="s">
        <v>3011</v>
      </c>
    </row>
    <row r="64" spans="1:19" ht="38.25" x14ac:dyDescent="0.2">
      <c r="A64" s="13" t="s">
        <v>4635</v>
      </c>
      <c r="B64" s="14" t="s">
        <v>4636</v>
      </c>
      <c r="C64" s="14" t="s">
        <v>4637</v>
      </c>
      <c r="D64" s="14" t="str">
        <f>"09654313"</f>
        <v>09654313</v>
      </c>
      <c r="E64" s="14"/>
      <c r="F64" s="14" t="str">
        <f>"Feb2016"</f>
        <v>Feb2016</v>
      </c>
      <c r="G64" s="14">
        <v>24</v>
      </c>
      <c r="H64" s="14">
        <v>2</v>
      </c>
      <c r="I64" s="14">
        <v>364</v>
      </c>
      <c r="J64" s="14">
        <v>23</v>
      </c>
      <c r="K64" s="14">
        <v>111903858</v>
      </c>
      <c r="L64" s="14" t="s">
        <v>4638</v>
      </c>
      <c r="M64" s="14" t="s">
        <v>4275</v>
      </c>
      <c r="N64" s="14" t="s">
        <v>4261</v>
      </c>
      <c r="O64" s="13" t="s">
        <v>4639</v>
      </c>
      <c r="P64" s="14" t="s">
        <v>4640</v>
      </c>
      <c r="Q64" s="14" t="s">
        <v>4641</v>
      </c>
      <c r="R64" s="6" t="s">
        <v>5668</v>
      </c>
      <c r="S64" s="14" t="s">
        <v>3011</v>
      </c>
    </row>
    <row r="65" spans="1:19" ht="89.25" x14ac:dyDescent="0.2">
      <c r="A65" s="13" t="s">
        <v>4642</v>
      </c>
      <c r="B65" s="14" t="s">
        <v>4643</v>
      </c>
      <c r="C65" s="13" t="s">
        <v>4644</v>
      </c>
      <c r="D65" s="14" t="str">
        <f>"00346535"</f>
        <v>00346535</v>
      </c>
      <c r="E65" s="14"/>
      <c r="F65" s="14" t="str">
        <f>"Mar2016"</f>
        <v>Mar2016</v>
      </c>
      <c r="G65" s="14">
        <v>98</v>
      </c>
      <c r="H65" s="14">
        <v>1</v>
      </c>
      <c r="I65" s="14">
        <v>192</v>
      </c>
      <c r="J65" s="14">
        <v>17</v>
      </c>
      <c r="K65" s="14">
        <v>113544327</v>
      </c>
      <c r="L65" s="14" t="s">
        <v>4645</v>
      </c>
      <c r="M65" s="14" t="s">
        <v>4646</v>
      </c>
      <c r="N65" s="14" t="s">
        <v>4261</v>
      </c>
      <c r="O65" s="13" t="s">
        <v>4647</v>
      </c>
      <c r="P65" s="14"/>
      <c r="Q65" s="14" t="s">
        <v>4648</v>
      </c>
      <c r="R65" s="6" t="s">
        <v>5669</v>
      </c>
      <c r="S65" s="14" t="s">
        <v>3011</v>
      </c>
    </row>
    <row r="66" spans="1:19" ht="51" x14ac:dyDescent="0.2">
      <c r="A66" s="13" t="s">
        <v>4649</v>
      </c>
      <c r="B66" s="14" t="s">
        <v>4650</v>
      </c>
      <c r="C66" s="14" t="s">
        <v>4651</v>
      </c>
      <c r="D66" s="14" t="str">
        <f>"02578069"</f>
        <v>02578069</v>
      </c>
      <c r="E66" s="14"/>
      <c r="F66" s="14" t="str">
        <f>"2016 SpecialIssue"</f>
        <v>2016 SpecialIssue</v>
      </c>
      <c r="G66" s="14">
        <v>45</v>
      </c>
      <c r="H66" s="14"/>
      <c r="I66" s="14">
        <v>107</v>
      </c>
      <c r="J66" s="14">
        <v>13</v>
      </c>
      <c r="K66" s="14">
        <v>119119064</v>
      </c>
      <c r="L66" s="14"/>
      <c r="M66" s="14" t="s">
        <v>4652</v>
      </c>
      <c r="N66" s="14" t="s">
        <v>4261</v>
      </c>
      <c r="O66" s="13" t="s">
        <v>4653</v>
      </c>
      <c r="P66" s="14"/>
      <c r="Q66" s="14" t="s">
        <v>4654</v>
      </c>
      <c r="R66" s="6" t="s">
        <v>5670</v>
      </c>
      <c r="S66" s="14" t="s">
        <v>3011</v>
      </c>
    </row>
    <row r="67" spans="1:19" ht="63.75" x14ac:dyDescent="0.2">
      <c r="A67" s="13" t="s">
        <v>4655</v>
      </c>
      <c r="B67" s="14" t="s">
        <v>4656</v>
      </c>
      <c r="C67" s="13" t="s">
        <v>4657</v>
      </c>
      <c r="D67" s="14" t="str">
        <f>"01445596"</f>
        <v>01445596</v>
      </c>
      <c r="E67" s="14"/>
      <c r="F67" s="14" t="str">
        <f>"Jan2017"</f>
        <v>Jan2017</v>
      </c>
      <c r="G67" s="14">
        <v>51</v>
      </c>
      <c r="H67" s="14">
        <v>1</v>
      </c>
      <c r="I67" s="14">
        <v>20</v>
      </c>
      <c r="J67" s="14">
        <v>20</v>
      </c>
      <c r="K67" s="14">
        <v>120385577</v>
      </c>
      <c r="L67" s="14" t="s">
        <v>4658</v>
      </c>
      <c r="M67" s="14" t="s">
        <v>4625</v>
      </c>
      <c r="N67" s="14" t="s">
        <v>4261</v>
      </c>
      <c r="O67" s="13" t="s">
        <v>4659</v>
      </c>
      <c r="P67" s="14" t="s">
        <v>4660</v>
      </c>
      <c r="Q67" s="14" t="s">
        <v>4661</v>
      </c>
      <c r="R67" s="6" t="s">
        <v>5671</v>
      </c>
      <c r="S67" s="14" t="s">
        <v>3011</v>
      </c>
    </row>
    <row r="68" spans="1:19" ht="63.75" x14ac:dyDescent="0.2">
      <c r="A68" s="13" t="s">
        <v>4662</v>
      </c>
      <c r="B68" s="14" t="s">
        <v>4663</v>
      </c>
      <c r="C68" s="13" t="s">
        <v>4664</v>
      </c>
      <c r="D68" s="14"/>
      <c r="E68" s="14"/>
      <c r="F68" s="14" t="str">
        <f>"Spring2016"</f>
        <v>Spring2016</v>
      </c>
      <c r="G68" s="14">
        <v>19</v>
      </c>
      <c r="H68" s="14">
        <v>1</v>
      </c>
      <c r="I68" s="14">
        <v>25</v>
      </c>
      <c r="J68" s="14">
        <v>18</v>
      </c>
      <c r="K68" s="14">
        <v>117897121</v>
      </c>
      <c r="L68" s="14"/>
      <c r="M68" s="14" t="s">
        <v>4665</v>
      </c>
      <c r="N68" s="14" t="s">
        <v>4261</v>
      </c>
      <c r="O68" s="13" t="s">
        <v>4666</v>
      </c>
      <c r="P68" s="14"/>
      <c r="Q68" s="14" t="s">
        <v>4667</v>
      </c>
      <c r="R68" s="6" t="s">
        <v>5672</v>
      </c>
      <c r="S68" s="14" t="s">
        <v>3011</v>
      </c>
    </row>
    <row r="69" spans="1:19" ht="63.75" x14ac:dyDescent="0.2">
      <c r="A69" s="13" t="s">
        <v>4668</v>
      </c>
      <c r="B69" s="14" t="s">
        <v>4669</v>
      </c>
      <c r="C69" s="13" t="s">
        <v>4670</v>
      </c>
      <c r="D69" s="14" t="str">
        <f>"09638199"</f>
        <v>09638199</v>
      </c>
      <c r="E69" s="14"/>
      <c r="F69" s="14" t="str">
        <f>"Apr2016"</f>
        <v>Apr2016</v>
      </c>
      <c r="G69" s="14">
        <v>25</v>
      </c>
      <c r="H69" s="14">
        <v>3</v>
      </c>
      <c r="I69" s="14">
        <v>377</v>
      </c>
      <c r="J69" s="14">
        <v>26</v>
      </c>
      <c r="K69" s="14">
        <v>112640674</v>
      </c>
      <c r="L69" s="14" t="s">
        <v>4671</v>
      </c>
      <c r="M69" s="14" t="s">
        <v>4275</v>
      </c>
      <c r="N69" s="14" t="s">
        <v>4261</v>
      </c>
      <c r="O69" s="13" t="s">
        <v>4672</v>
      </c>
      <c r="P69" s="14" t="s">
        <v>4673</v>
      </c>
      <c r="Q69" s="14" t="s">
        <v>4674</v>
      </c>
      <c r="R69" s="6" t="s">
        <v>5673</v>
      </c>
      <c r="S69" s="14" t="s">
        <v>3011</v>
      </c>
    </row>
    <row r="70" spans="1:19" ht="63.75" x14ac:dyDescent="0.2">
      <c r="A70" s="13" t="s">
        <v>4675</v>
      </c>
      <c r="B70" s="14" t="s">
        <v>4676</v>
      </c>
      <c r="C70" s="14" t="s">
        <v>4677</v>
      </c>
      <c r="D70" s="14" t="str">
        <f>"08853908"</f>
        <v>08853908</v>
      </c>
      <c r="E70" s="14"/>
      <c r="F70" s="14" t="str">
        <f>"2016"</f>
        <v>2016</v>
      </c>
      <c r="G70" s="14">
        <v>30</v>
      </c>
      <c r="H70" s="14">
        <v>2</v>
      </c>
      <c r="I70" s="14">
        <v>159</v>
      </c>
      <c r="J70" s="14">
        <v>18</v>
      </c>
      <c r="K70" s="14">
        <v>114044704</v>
      </c>
      <c r="L70" s="14" t="s">
        <v>4678</v>
      </c>
      <c r="M70" s="14" t="s">
        <v>4275</v>
      </c>
      <c r="N70" s="14" t="s">
        <v>4261</v>
      </c>
      <c r="O70" s="13" t="s">
        <v>4679</v>
      </c>
      <c r="P70" s="14" t="s">
        <v>4680</v>
      </c>
      <c r="Q70" s="14" t="s">
        <v>4681</v>
      </c>
      <c r="R70" s="6" t="s">
        <v>5674</v>
      </c>
      <c r="S70" s="14" t="s">
        <v>3011</v>
      </c>
    </row>
    <row r="71" spans="1:19" ht="51" x14ac:dyDescent="0.2">
      <c r="A71" s="13" t="s">
        <v>4682</v>
      </c>
      <c r="B71" s="14" t="s">
        <v>4683</v>
      </c>
      <c r="C71" s="14" t="s">
        <v>4609</v>
      </c>
      <c r="D71" s="14" t="str">
        <f>"00036846"</f>
        <v>00036846</v>
      </c>
      <c r="E71" s="14"/>
      <c r="F71" s="14" t="str">
        <f>"Apr2016"</f>
        <v>Apr2016</v>
      </c>
      <c r="G71" s="14">
        <v>48</v>
      </c>
      <c r="H71" s="14">
        <v>16</v>
      </c>
      <c r="I71" s="14">
        <v>1463</v>
      </c>
      <c r="J71" s="14">
        <v>18</v>
      </c>
      <c r="K71" s="14">
        <v>112453865</v>
      </c>
      <c r="L71" s="14" t="s">
        <v>4684</v>
      </c>
      <c r="M71" s="14" t="s">
        <v>4275</v>
      </c>
      <c r="N71" s="14" t="s">
        <v>4261</v>
      </c>
      <c r="O71" s="13" t="s">
        <v>4685</v>
      </c>
      <c r="P71" s="14" t="s">
        <v>4686</v>
      </c>
      <c r="Q71" s="14" t="s">
        <v>4687</v>
      </c>
      <c r="R71" s="6" t="s">
        <v>5675</v>
      </c>
      <c r="S71" s="14" t="s">
        <v>3011</v>
      </c>
    </row>
    <row r="72" spans="1:19" ht="51" x14ac:dyDescent="0.2">
      <c r="A72" s="13" t="s">
        <v>4688</v>
      </c>
      <c r="B72" s="14" t="s">
        <v>4689</v>
      </c>
      <c r="C72" s="14" t="s">
        <v>4690</v>
      </c>
      <c r="D72" s="14" t="str">
        <f>"0190292X"</f>
        <v>0190292X</v>
      </c>
      <c r="E72" s="14"/>
      <c r="F72" s="14" t="str">
        <f>"May2016 Supplement"</f>
        <v>May2016 Supplement</v>
      </c>
      <c r="G72" s="14">
        <v>44</v>
      </c>
      <c r="H72" s="14"/>
      <c r="I72" s="14" t="s">
        <v>4691</v>
      </c>
      <c r="J72" s="14">
        <v>25</v>
      </c>
      <c r="K72" s="14">
        <v>114818597</v>
      </c>
      <c r="L72" s="14" t="s">
        <v>4692</v>
      </c>
      <c r="M72" s="14" t="s">
        <v>4625</v>
      </c>
      <c r="N72" s="14" t="s">
        <v>4261</v>
      </c>
      <c r="O72" s="13" t="s">
        <v>4693</v>
      </c>
      <c r="P72" s="14" t="s">
        <v>4694</v>
      </c>
      <c r="Q72" s="14" t="s">
        <v>4695</v>
      </c>
      <c r="R72" s="6" t="s">
        <v>5676</v>
      </c>
      <c r="S72" s="14" t="s">
        <v>3011</v>
      </c>
    </row>
    <row r="73" spans="1:19" ht="38.25" x14ac:dyDescent="0.2">
      <c r="A73" s="13" t="s">
        <v>4696</v>
      </c>
      <c r="B73" s="14" t="s">
        <v>4697</v>
      </c>
      <c r="C73" s="14" t="s">
        <v>4698</v>
      </c>
      <c r="D73" s="14" t="str">
        <f>"0022197X"</f>
        <v>0022197X</v>
      </c>
      <c r="E73" s="14"/>
      <c r="F73" s="14" t="str">
        <f>"Spring/Summer2016"</f>
        <v>Spring/Summer2016</v>
      </c>
      <c r="G73" s="14">
        <v>69</v>
      </c>
      <c r="H73" s="14">
        <v>2</v>
      </c>
      <c r="I73" s="14">
        <v>3</v>
      </c>
      <c r="J73" s="14">
        <v>15</v>
      </c>
      <c r="K73" s="14">
        <v>115307250</v>
      </c>
      <c r="L73" s="14"/>
      <c r="M73" s="14" t="s">
        <v>4698</v>
      </c>
      <c r="N73" s="14" t="s">
        <v>4261</v>
      </c>
      <c r="O73" s="13" t="s">
        <v>4699</v>
      </c>
      <c r="P73" s="14"/>
      <c r="Q73" s="14" t="s">
        <v>4700</v>
      </c>
      <c r="R73" s="6" t="s">
        <v>5677</v>
      </c>
      <c r="S73" s="14" t="s">
        <v>3011</v>
      </c>
    </row>
    <row r="74" spans="1:19" ht="38.25" x14ac:dyDescent="0.2">
      <c r="A74" s="13" t="s">
        <v>4701</v>
      </c>
      <c r="B74" s="14" t="s">
        <v>4702</v>
      </c>
      <c r="C74" s="14" t="s">
        <v>4703</v>
      </c>
      <c r="D74" s="14" t="str">
        <f>"14649934"</f>
        <v>14649934</v>
      </c>
      <c r="E74" s="14"/>
      <c r="F74" s="14" t="str">
        <f>"Jan2016"</f>
        <v>Jan2016</v>
      </c>
      <c r="G74" s="14">
        <v>16</v>
      </c>
      <c r="H74" s="14">
        <v>1</v>
      </c>
      <c r="I74" s="14">
        <v>52</v>
      </c>
      <c r="J74" s="14">
        <v>13</v>
      </c>
      <c r="K74" s="14">
        <v>111819255</v>
      </c>
      <c r="L74" s="14" t="s">
        <v>4704</v>
      </c>
      <c r="M74" s="14" t="s">
        <v>4705</v>
      </c>
      <c r="N74" s="14" t="s">
        <v>4261</v>
      </c>
      <c r="O74" s="13" t="s">
        <v>4706</v>
      </c>
      <c r="P74" s="14" t="s">
        <v>4707</v>
      </c>
      <c r="Q74" s="14" t="s">
        <v>4708</v>
      </c>
      <c r="R74" s="6" t="s">
        <v>5678</v>
      </c>
      <c r="S74" s="14" t="s">
        <v>3011</v>
      </c>
    </row>
    <row r="75" spans="1:19" ht="51" x14ac:dyDescent="0.2">
      <c r="A75" s="13" t="s">
        <v>4709</v>
      </c>
      <c r="B75" s="14" t="s">
        <v>4710</v>
      </c>
      <c r="C75" s="13" t="s">
        <v>4630</v>
      </c>
      <c r="D75" s="14" t="str">
        <f>"19491247"</f>
        <v>19491247</v>
      </c>
      <c r="E75" s="14"/>
      <c r="F75" s="14" t="str">
        <f>"Jun2015"</f>
        <v>Jun2015</v>
      </c>
      <c r="G75" s="14">
        <v>15</v>
      </c>
      <c r="H75" s="14">
        <v>2</v>
      </c>
      <c r="I75" s="14">
        <v>167</v>
      </c>
      <c r="J75" s="14">
        <v>20</v>
      </c>
      <c r="K75" s="14">
        <v>102319990</v>
      </c>
      <c r="L75" s="14" t="s">
        <v>4711</v>
      </c>
      <c r="M75" s="14" t="s">
        <v>4275</v>
      </c>
      <c r="N75" s="14" t="s">
        <v>4261</v>
      </c>
      <c r="O75" s="13" t="s">
        <v>4712</v>
      </c>
      <c r="P75" s="14" t="s">
        <v>4713</v>
      </c>
      <c r="Q75" s="14" t="s">
        <v>4714</v>
      </c>
      <c r="R75" s="6" t="s">
        <v>5679</v>
      </c>
      <c r="S75" s="14" t="s">
        <v>3011</v>
      </c>
    </row>
    <row r="76" spans="1:19" ht="38.25" x14ac:dyDescent="0.2">
      <c r="A76" s="13" t="s">
        <v>4715</v>
      </c>
      <c r="B76" s="14" t="s">
        <v>4716</v>
      </c>
      <c r="C76" s="14" t="s">
        <v>4717</v>
      </c>
      <c r="D76" s="14" t="str">
        <f>"00333298"</f>
        <v>00333298</v>
      </c>
      <c r="E76" s="14"/>
      <c r="F76" s="14" t="str">
        <f>"Mar2015"</f>
        <v>Mar2015</v>
      </c>
      <c r="G76" s="14">
        <v>93</v>
      </c>
      <c r="H76" s="14">
        <v>1</v>
      </c>
      <c r="I76" s="14">
        <v>121</v>
      </c>
      <c r="J76" s="14">
        <v>18</v>
      </c>
      <c r="K76" s="14">
        <v>102179794</v>
      </c>
      <c r="L76" s="14" t="s">
        <v>4718</v>
      </c>
      <c r="M76" s="14" t="s">
        <v>4625</v>
      </c>
      <c r="N76" s="14" t="s">
        <v>4261</v>
      </c>
      <c r="O76" s="13" t="s">
        <v>4719</v>
      </c>
      <c r="P76" s="14"/>
      <c r="Q76" s="14" t="s">
        <v>4720</v>
      </c>
      <c r="R76" s="6" t="s">
        <v>5680</v>
      </c>
      <c r="S76" s="14" t="s">
        <v>3011</v>
      </c>
    </row>
    <row r="77" spans="1:19" ht="63.75" x14ac:dyDescent="0.2">
      <c r="A77" s="13" t="s">
        <v>4721</v>
      </c>
      <c r="B77" s="14" t="s">
        <v>4722</v>
      </c>
      <c r="C77" s="13" t="s">
        <v>4361</v>
      </c>
      <c r="D77" s="14" t="str">
        <f>"23832126"</f>
        <v>23832126</v>
      </c>
      <c r="E77" s="14"/>
      <c r="F77" s="14" t="str">
        <f>"Jul2015"</f>
        <v>Jul2015</v>
      </c>
      <c r="G77" s="14">
        <v>2</v>
      </c>
      <c r="H77" s="14">
        <v>7</v>
      </c>
      <c r="I77" s="14">
        <v>727</v>
      </c>
      <c r="J77" s="14">
        <v>10</v>
      </c>
      <c r="K77" s="14">
        <v>110456875</v>
      </c>
      <c r="L77" s="14"/>
      <c r="M77" s="14" t="s">
        <v>4361</v>
      </c>
      <c r="N77" s="14" t="s">
        <v>4261</v>
      </c>
      <c r="O77" s="13" t="s">
        <v>4723</v>
      </c>
      <c r="P77" s="14" t="s">
        <v>4724</v>
      </c>
      <c r="Q77" s="14" t="s">
        <v>4725</v>
      </c>
      <c r="R77" s="6" t="s">
        <v>5681</v>
      </c>
      <c r="S77" s="14" t="s">
        <v>3011</v>
      </c>
    </row>
    <row r="78" spans="1:19" ht="76.5" x14ac:dyDescent="0.2">
      <c r="A78" s="13" t="s">
        <v>4726</v>
      </c>
      <c r="B78" s="14" t="s">
        <v>4727</v>
      </c>
      <c r="C78" s="14" t="s">
        <v>4728</v>
      </c>
      <c r="D78" s="14" t="str">
        <f>"13545701"</f>
        <v>13545701</v>
      </c>
      <c r="E78" s="14"/>
      <c r="F78" s="14" t="str">
        <f>"2015"</f>
        <v>2015</v>
      </c>
      <c r="G78" s="14">
        <v>21</v>
      </c>
      <c r="H78" s="14">
        <v>3</v>
      </c>
      <c r="I78" s="14">
        <v>216</v>
      </c>
      <c r="J78" s="14">
        <v>25</v>
      </c>
      <c r="K78" s="14">
        <v>109021436</v>
      </c>
      <c r="L78" s="14" t="s">
        <v>4729</v>
      </c>
      <c r="M78" s="14" t="s">
        <v>4275</v>
      </c>
      <c r="N78" s="14" t="s">
        <v>4261</v>
      </c>
      <c r="O78" s="13" t="s">
        <v>4730</v>
      </c>
      <c r="P78" s="14" t="s">
        <v>4731</v>
      </c>
      <c r="Q78" s="14" t="s">
        <v>4732</v>
      </c>
      <c r="R78" s="6" t="s">
        <v>5682</v>
      </c>
      <c r="S78" s="14" t="s">
        <v>3011</v>
      </c>
    </row>
    <row r="79" spans="1:19" ht="38.25" x14ac:dyDescent="0.2">
      <c r="A79" s="13" t="s">
        <v>4733</v>
      </c>
      <c r="B79" s="14" t="s">
        <v>4734</v>
      </c>
      <c r="C79" s="13" t="s">
        <v>4735</v>
      </c>
      <c r="D79" s="14" t="str">
        <f>"20294913"</f>
        <v>20294913</v>
      </c>
      <c r="E79" s="14"/>
      <c r="F79" s="14" t="str">
        <f>"May2015"</f>
        <v>May2015</v>
      </c>
      <c r="G79" s="14">
        <v>21</v>
      </c>
      <c r="H79" s="14">
        <v>3</v>
      </c>
      <c r="I79" s="14">
        <v>460</v>
      </c>
      <c r="J79" s="14">
        <v>23</v>
      </c>
      <c r="K79" s="14">
        <v>102884245</v>
      </c>
      <c r="L79" s="14" t="s">
        <v>4736</v>
      </c>
      <c r="M79" s="14" t="s">
        <v>4737</v>
      </c>
      <c r="N79" s="14" t="s">
        <v>4261</v>
      </c>
      <c r="O79" s="13" t="s">
        <v>4738</v>
      </c>
      <c r="P79" s="14" t="s">
        <v>4739</v>
      </c>
      <c r="Q79" s="14" t="s">
        <v>4740</v>
      </c>
      <c r="R79" s="6" t="s">
        <v>5683</v>
      </c>
      <c r="S79" s="14" t="s">
        <v>3011</v>
      </c>
    </row>
    <row r="80" spans="1:19" ht="38.25" x14ac:dyDescent="0.2">
      <c r="A80" s="13" t="s">
        <v>4741</v>
      </c>
      <c r="B80" s="14" t="s">
        <v>4742</v>
      </c>
      <c r="C80" s="13" t="s">
        <v>4743</v>
      </c>
      <c r="D80" s="14" t="str">
        <f>"15691500"</f>
        <v>15691500</v>
      </c>
      <c r="E80" s="14"/>
      <c r="F80" s="14" t="str">
        <f>"2015"</f>
        <v>2015</v>
      </c>
      <c r="G80" s="14">
        <v>14</v>
      </c>
      <c r="H80" s="15">
        <v>43862</v>
      </c>
      <c r="I80" s="14">
        <v>86</v>
      </c>
      <c r="J80" s="14">
        <v>23</v>
      </c>
      <c r="K80" s="14">
        <v>101025810</v>
      </c>
      <c r="L80" s="14" t="s">
        <v>4744</v>
      </c>
      <c r="M80" s="14" t="s">
        <v>4745</v>
      </c>
      <c r="N80" s="14" t="s">
        <v>4261</v>
      </c>
      <c r="O80" s="13" t="s">
        <v>4746</v>
      </c>
      <c r="P80" s="14" t="s">
        <v>4747</v>
      </c>
      <c r="Q80" s="14" t="s">
        <v>4748</v>
      </c>
      <c r="R80" s="6" t="s">
        <v>5684</v>
      </c>
      <c r="S80" s="14" t="s">
        <v>3011</v>
      </c>
    </row>
    <row r="81" spans="1:19" ht="76.5" x14ac:dyDescent="0.2">
      <c r="A81" s="13" t="s">
        <v>4749</v>
      </c>
      <c r="B81" s="14" t="s">
        <v>4750</v>
      </c>
      <c r="C81" s="14" t="s">
        <v>4690</v>
      </c>
      <c r="D81" s="14" t="str">
        <f>"0190292X"</f>
        <v>0190292X</v>
      </c>
      <c r="E81" s="14"/>
      <c r="F81" s="14" t="str">
        <f>"May2015"</f>
        <v>May2015</v>
      </c>
      <c r="G81" s="14">
        <v>43</v>
      </c>
      <c r="H81" s="14">
        <v>2</v>
      </c>
      <c r="I81" s="14">
        <v>283</v>
      </c>
      <c r="J81" s="14">
        <v>30</v>
      </c>
      <c r="K81" s="14">
        <v>102275868</v>
      </c>
      <c r="L81" s="14" t="s">
        <v>4751</v>
      </c>
      <c r="M81" s="14" t="s">
        <v>4625</v>
      </c>
      <c r="N81" s="14" t="s">
        <v>4261</v>
      </c>
      <c r="O81" s="13" t="s">
        <v>4752</v>
      </c>
      <c r="P81" s="14" t="s">
        <v>4753</v>
      </c>
      <c r="Q81" s="14" t="s">
        <v>4754</v>
      </c>
      <c r="R81" s="6" t="s">
        <v>5685</v>
      </c>
      <c r="S81" s="14" t="s">
        <v>3011</v>
      </c>
    </row>
    <row r="82" spans="1:19" ht="76.5" x14ac:dyDescent="0.2">
      <c r="A82" s="13" t="s">
        <v>4755</v>
      </c>
      <c r="B82" s="14" t="s">
        <v>4756</v>
      </c>
      <c r="C82" s="14" t="s">
        <v>4609</v>
      </c>
      <c r="D82" s="14" t="str">
        <f>"00036846"</f>
        <v>00036846</v>
      </c>
      <c r="E82" s="14"/>
      <c r="F82" s="14" t="str">
        <f>"2015"</f>
        <v>2015</v>
      </c>
      <c r="G82" s="14">
        <v>47</v>
      </c>
      <c r="H82" s="14">
        <v>44</v>
      </c>
      <c r="I82" s="14">
        <v>4754</v>
      </c>
      <c r="J82" s="14">
        <v>23</v>
      </c>
      <c r="K82" s="14">
        <v>103547432</v>
      </c>
      <c r="L82" s="14" t="s">
        <v>4757</v>
      </c>
      <c r="M82" s="14" t="s">
        <v>4275</v>
      </c>
      <c r="N82" s="14" t="s">
        <v>4261</v>
      </c>
      <c r="O82" s="13" t="s">
        <v>4758</v>
      </c>
      <c r="P82" s="14" t="s">
        <v>4759</v>
      </c>
      <c r="Q82" s="14" t="s">
        <v>4760</v>
      </c>
      <c r="R82" s="6" t="s">
        <v>5686</v>
      </c>
      <c r="S82" s="14" t="s">
        <v>3011</v>
      </c>
    </row>
    <row r="83" spans="1:19" ht="51" x14ac:dyDescent="0.2">
      <c r="A83" s="13" t="s">
        <v>4761</v>
      </c>
      <c r="B83" s="14" t="s">
        <v>4762</v>
      </c>
      <c r="C83" s="14" t="s">
        <v>4763</v>
      </c>
      <c r="D83" s="14" t="str">
        <f>"00220388"</f>
        <v>00220388</v>
      </c>
      <c r="E83" s="14"/>
      <c r="F83" s="14" t="str">
        <f>"Nov2017"</f>
        <v>Nov2017</v>
      </c>
      <c r="G83" s="14">
        <v>53</v>
      </c>
      <c r="H83" s="14">
        <v>11</v>
      </c>
      <c r="I83" s="14">
        <v>1929</v>
      </c>
      <c r="J83" s="14">
        <v>15</v>
      </c>
      <c r="K83" s="14">
        <v>126023070</v>
      </c>
      <c r="L83" s="14" t="s">
        <v>4764</v>
      </c>
      <c r="M83" s="14" t="s">
        <v>4275</v>
      </c>
      <c r="N83" s="14" t="s">
        <v>4261</v>
      </c>
      <c r="O83" s="13" t="s">
        <v>4765</v>
      </c>
      <c r="P83" s="14"/>
      <c r="Q83" s="14" t="s">
        <v>4766</v>
      </c>
      <c r="R83" s="6" t="s">
        <v>5687</v>
      </c>
      <c r="S83" s="14" t="s">
        <v>2447</v>
      </c>
    </row>
    <row r="84" spans="1:19" ht="51" x14ac:dyDescent="0.2">
      <c r="A84" s="13" t="s">
        <v>4767</v>
      </c>
      <c r="B84" s="14" t="s">
        <v>4768</v>
      </c>
      <c r="C84" s="13" t="s">
        <v>4769</v>
      </c>
      <c r="D84" s="14" t="str">
        <f>"19230265"</f>
        <v>19230265</v>
      </c>
      <c r="E84" s="14"/>
      <c r="F84" s="14" t="str">
        <f>"Apr-Jun2016"</f>
        <v>Apr-Jun2016</v>
      </c>
      <c r="G84" s="14"/>
      <c r="H84" s="14">
        <v>20</v>
      </c>
      <c r="I84" s="14">
        <v>52</v>
      </c>
      <c r="J84" s="14">
        <v>22</v>
      </c>
      <c r="K84" s="14">
        <v>116896465</v>
      </c>
      <c r="L84" s="14"/>
      <c r="M84" s="14" t="s">
        <v>4770</v>
      </c>
      <c r="N84" s="14" t="s">
        <v>4261</v>
      </c>
      <c r="O84" s="13" t="s">
        <v>4771</v>
      </c>
      <c r="P84" s="14" t="s">
        <v>4772</v>
      </c>
      <c r="Q84" s="14" t="s">
        <v>4773</v>
      </c>
      <c r="R84" s="6" t="s">
        <v>5688</v>
      </c>
      <c r="S84" s="14" t="s">
        <v>2447</v>
      </c>
    </row>
    <row r="85" spans="1:19" ht="63.75" x14ac:dyDescent="0.2">
      <c r="A85" s="13" t="s">
        <v>4774</v>
      </c>
      <c r="B85" s="14" t="s">
        <v>4775</v>
      </c>
      <c r="C85" s="14" t="s">
        <v>4776</v>
      </c>
      <c r="D85" s="14" t="str">
        <f>"08832323"</f>
        <v>08832323</v>
      </c>
      <c r="E85" s="14"/>
      <c r="F85" s="14" t="str">
        <f>"Oct2016"</f>
        <v>Oct2016</v>
      </c>
      <c r="G85" s="14">
        <v>91</v>
      </c>
      <c r="H85" s="14">
        <v>7</v>
      </c>
      <c r="I85" s="14">
        <v>387</v>
      </c>
      <c r="J85" s="14">
        <v>6</v>
      </c>
      <c r="K85" s="14">
        <v>119150762</v>
      </c>
      <c r="L85" s="14" t="s">
        <v>4777</v>
      </c>
      <c r="M85" s="14" t="s">
        <v>4275</v>
      </c>
      <c r="N85" s="14" t="s">
        <v>4261</v>
      </c>
      <c r="O85" s="13" t="s">
        <v>4778</v>
      </c>
      <c r="P85" s="14" t="s">
        <v>4779</v>
      </c>
      <c r="Q85" s="14" t="s">
        <v>4780</v>
      </c>
      <c r="R85" s="6" t="s">
        <v>5689</v>
      </c>
      <c r="S85" s="14" t="s">
        <v>2447</v>
      </c>
    </row>
    <row r="86" spans="1:19" ht="51" x14ac:dyDescent="0.2">
      <c r="A86" s="13" t="s">
        <v>4781</v>
      </c>
      <c r="B86" s="14" t="s">
        <v>4782</v>
      </c>
      <c r="C86" s="14" t="s">
        <v>4763</v>
      </c>
      <c r="D86" s="14" t="str">
        <f>"00220388"</f>
        <v>00220388</v>
      </c>
      <c r="E86" s="14"/>
      <c r="F86" s="14" t="str">
        <f>"Jun2016"</f>
        <v>Jun2016</v>
      </c>
      <c r="G86" s="14">
        <v>52</v>
      </c>
      <c r="H86" s="14">
        <v>6</v>
      </c>
      <c r="I86" s="14">
        <v>797</v>
      </c>
      <c r="J86" s="14">
        <v>16</v>
      </c>
      <c r="K86" s="14">
        <v>115055389</v>
      </c>
      <c r="L86" s="14" t="s">
        <v>4783</v>
      </c>
      <c r="M86" s="14" t="s">
        <v>4275</v>
      </c>
      <c r="N86" s="14" t="s">
        <v>4261</v>
      </c>
      <c r="O86" s="13" t="s">
        <v>4784</v>
      </c>
      <c r="P86" s="14"/>
      <c r="Q86" s="14" t="s">
        <v>4785</v>
      </c>
      <c r="R86" s="6" t="s">
        <v>5690</v>
      </c>
      <c r="S86" s="14" t="s">
        <v>2447</v>
      </c>
    </row>
    <row r="87" spans="1:19" ht="38.25" x14ac:dyDescent="0.2">
      <c r="A87" s="13" t="s">
        <v>4786</v>
      </c>
      <c r="B87" s="14" t="s">
        <v>4787</v>
      </c>
      <c r="C87" s="14" t="s">
        <v>4788</v>
      </c>
      <c r="D87" s="14" t="str">
        <f>"07393172"</f>
        <v>07393172</v>
      </c>
      <c r="E87" s="14"/>
      <c r="F87" s="14" t="str">
        <f>"Feb2016"</f>
        <v>Feb2016</v>
      </c>
      <c r="G87" s="14">
        <v>31</v>
      </c>
      <c r="H87" s="14">
        <v>1</v>
      </c>
      <c r="I87" s="14">
        <v>1</v>
      </c>
      <c r="J87" s="14">
        <v>29</v>
      </c>
      <c r="K87" s="14">
        <v>113490286</v>
      </c>
      <c r="L87" s="14"/>
      <c r="M87" s="14" t="s">
        <v>4789</v>
      </c>
      <c r="N87" s="14" t="s">
        <v>4261</v>
      </c>
      <c r="O87" s="13" t="s">
        <v>4790</v>
      </c>
      <c r="P87" s="14" t="s">
        <v>4791</v>
      </c>
      <c r="Q87" s="14" t="s">
        <v>4792</v>
      </c>
      <c r="R87" s="6" t="s">
        <v>5691</v>
      </c>
      <c r="S87" s="14" t="s">
        <v>2447</v>
      </c>
    </row>
    <row r="88" spans="1:19" ht="38.25" x14ac:dyDescent="0.2">
      <c r="A88" s="13" t="s">
        <v>4793</v>
      </c>
      <c r="B88" s="14" t="s">
        <v>4794</v>
      </c>
      <c r="C88" s="13" t="s">
        <v>4795</v>
      </c>
      <c r="D88" s="14" t="str">
        <f>"1360080X"</f>
        <v>1360080X</v>
      </c>
      <c r="E88" s="14"/>
      <c r="F88" s="14" t="str">
        <f>"Oct2015"</f>
        <v>Oct2015</v>
      </c>
      <c r="G88" s="14">
        <v>37</v>
      </c>
      <c r="H88" s="14">
        <v>5</v>
      </c>
      <c r="I88" s="14">
        <v>519</v>
      </c>
      <c r="J88" s="14">
        <v>15</v>
      </c>
      <c r="K88" s="14">
        <v>110220804</v>
      </c>
      <c r="L88" s="14" t="s">
        <v>4796</v>
      </c>
      <c r="M88" s="14" t="s">
        <v>4275</v>
      </c>
      <c r="N88" s="14" t="s">
        <v>4261</v>
      </c>
      <c r="O88" s="13" t="s">
        <v>4797</v>
      </c>
      <c r="P88" s="14" t="s">
        <v>4798</v>
      </c>
      <c r="Q88" s="14" t="s">
        <v>4799</v>
      </c>
      <c r="R88" s="6" t="s">
        <v>5692</v>
      </c>
      <c r="S88" s="14" t="s">
        <v>2447</v>
      </c>
    </row>
    <row r="89" spans="1:19" ht="76.5" x14ac:dyDescent="0.2">
      <c r="A89" s="13" t="s">
        <v>4800</v>
      </c>
      <c r="B89" s="14" t="s">
        <v>4801</v>
      </c>
      <c r="C89" s="13" t="s">
        <v>4802</v>
      </c>
      <c r="D89" s="14" t="str">
        <f>"21760756"</f>
        <v>21760756</v>
      </c>
      <c r="E89" s="14"/>
      <c r="F89" s="14" t="str">
        <f>"Apr-Jun2016"</f>
        <v>Apr-Jun2016</v>
      </c>
      <c r="G89" s="14">
        <v>15</v>
      </c>
      <c r="H89" s="14">
        <v>2</v>
      </c>
      <c r="I89" s="14">
        <v>108</v>
      </c>
      <c r="J89" s="14">
        <v>14</v>
      </c>
      <c r="K89" s="14">
        <v>117023321</v>
      </c>
      <c r="L89" s="14" t="s">
        <v>4803</v>
      </c>
      <c r="M89" s="14" t="s">
        <v>4804</v>
      </c>
      <c r="N89" s="14" t="s">
        <v>4261</v>
      </c>
      <c r="O89" s="13" t="s">
        <v>4805</v>
      </c>
      <c r="P89" s="14" t="s">
        <v>4806</v>
      </c>
      <c r="Q89" s="14" t="s">
        <v>4807</v>
      </c>
      <c r="R89" s="6" t="s">
        <v>5693</v>
      </c>
      <c r="S89" s="14" t="s">
        <v>2447</v>
      </c>
    </row>
    <row r="90" spans="1:19" ht="63.75" x14ac:dyDescent="0.2">
      <c r="A90" s="13" t="s">
        <v>4808</v>
      </c>
      <c r="B90" s="14" t="s">
        <v>4809</v>
      </c>
      <c r="C90" s="14" t="s">
        <v>4810</v>
      </c>
      <c r="D90" s="14" t="str">
        <f>"09639284"</f>
        <v>09639284</v>
      </c>
      <c r="E90" s="14"/>
      <c r="F90" s="14" t="str">
        <f>"Dec2015"</f>
        <v>Dec2015</v>
      </c>
      <c r="G90" s="14">
        <v>24</v>
      </c>
      <c r="H90" s="14">
        <v>6</v>
      </c>
      <c r="I90" s="14">
        <v>480</v>
      </c>
      <c r="J90" s="14">
        <v>18</v>
      </c>
      <c r="K90" s="14">
        <v>111504397</v>
      </c>
      <c r="L90" s="14" t="s">
        <v>4811</v>
      </c>
      <c r="M90" s="14" t="s">
        <v>4275</v>
      </c>
      <c r="N90" s="14" t="s">
        <v>4261</v>
      </c>
      <c r="O90" s="13" t="s">
        <v>4812</v>
      </c>
      <c r="P90" s="14" t="s">
        <v>4813</v>
      </c>
      <c r="Q90" s="14" t="s">
        <v>4814</v>
      </c>
      <c r="R90" s="6" t="s">
        <v>5694</v>
      </c>
      <c r="S90" s="14" t="s">
        <v>2447</v>
      </c>
    </row>
    <row r="91" spans="1:19" ht="38.25" x14ac:dyDescent="0.2">
      <c r="A91" s="13" t="s">
        <v>4815</v>
      </c>
      <c r="B91" s="14" t="s">
        <v>4816</v>
      </c>
      <c r="C91" s="13" t="s">
        <v>4817</v>
      </c>
      <c r="D91" s="14" t="str">
        <f>"1062726X"</f>
        <v>1062726X</v>
      </c>
      <c r="E91" s="14"/>
      <c r="F91" s="14" t="str">
        <f>"2016"</f>
        <v>2016</v>
      </c>
      <c r="G91" s="14">
        <v>28</v>
      </c>
      <c r="H91" s="14">
        <v>1</v>
      </c>
      <c r="I91" s="14">
        <v>19</v>
      </c>
      <c r="J91" s="14">
        <v>16</v>
      </c>
      <c r="K91" s="14">
        <v>114014935</v>
      </c>
      <c r="L91" s="14" t="s">
        <v>4818</v>
      </c>
      <c r="M91" s="14" t="s">
        <v>4275</v>
      </c>
      <c r="N91" s="14" t="s">
        <v>4261</v>
      </c>
      <c r="O91" s="13" t="s">
        <v>4819</v>
      </c>
      <c r="P91" s="14" t="s">
        <v>4820</v>
      </c>
      <c r="Q91" s="14" t="s">
        <v>4821</v>
      </c>
      <c r="R91" s="6" t="s">
        <v>5695</v>
      </c>
      <c r="S91" s="14" t="s">
        <v>2447</v>
      </c>
    </row>
    <row r="92" spans="1:19" ht="63.75" x14ac:dyDescent="0.2">
      <c r="A92" s="13" t="s">
        <v>4822</v>
      </c>
      <c r="B92" s="14" t="s">
        <v>4823</v>
      </c>
      <c r="C92" s="13" t="s">
        <v>4802</v>
      </c>
      <c r="D92" s="14" t="str">
        <f>"21760756"</f>
        <v>21760756</v>
      </c>
      <c r="E92" s="14"/>
      <c r="F92" s="14" t="str">
        <f>"jan-mar2016"</f>
        <v>jan-mar2016</v>
      </c>
      <c r="G92" s="14">
        <v>15</v>
      </c>
      <c r="H92" s="14">
        <v>1</v>
      </c>
      <c r="I92" s="14">
        <v>83</v>
      </c>
      <c r="J92" s="14">
        <v>14</v>
      </c>
      <c r="K92" s="14">
        <v>115006087</v>
      </c>
      <c r="L92" s="14" t="s">
        <v>4824</v>
      </c>
      <c r="M92" s="14" t="s">
        <v>4804</v>
      </c>
      <c r="N92" s="14" t="s">
        <v>4261</v>
      </c>
      <c r="O92" s="13" t="s">
        <v>4825</v>
      </c>
      <c r="P92" s="14" t="s">
        <v>4826</v>
      </c>
      <c r="Q92" s="14" t="s">
        <v>4827</v>
      </c>
      <c r="R92" s="6" t="s">
        <v>5696</v>
      </c>
      <c r="S92" s="14" t="s">
        <v>2447</v>
      </c>
    </row>
    <row r="93" spans="1:19" ht="38.25" x14ac:dyDescent="0.2">
      <c r="A93" s="13" t="s">
        <v>4828</v>
      </c>
      <c r="B93" s="14" t="s">
        <v>4829</v>
      </c>
      <c r="C93" s="13" t="s">
        <v>4795</v>
      </c>
      <c r="D93" s="14" t="str">
        <f>"1360080X"</f>
        <v>1360080X</v>
      </c>
      <c r="E93" s="14"/>
      <c r="F93" s="14" t="str">
        <f>"Oct2015"</f>
        <v>Oct2015</v>
      </c>
      <c r="G93" s="14">
        <v>37</v>
      </c>
      <c r="H93" s="14">
        <v>5</v>
      </c>
      <c r="I93" s="14">
        <v>572</v>
      </c>
      <c r="J93" s="14">
        <v>14</v>
      </c>
      <c r="K93" s="14">
        <v>110220802</v>
      </c>
      <c r="L93" s="14" t="s">
        <v>4830</v>
      </c>
      <c r="M93" s="14" t="s">
        <v>4275</v>
      </c>
      <c r="N93" s="14" t="s">
        <v>4261</v>
      </c>
      <c r="O93" s="13" t="s">
        <v>4831</v>
      </c>
      <c r="P93" s="14" t="s">
        <v>4832</v>
      </c>
      <c r="Q93" s="14" t="s">
        <v>4833</v>
      </c>
      <c r="R93" s="6" t="s">
        <v>5697</v>
      </c>
      <c r="S93" s="14" t="s">
        <v>2447</v>
      </c>
    </row>
    <row r="94" spans="1:19" ht="38.25" x14ac:dyDescent="0.2">
      <c r="A94" s="13" t="s">
        <v>4834</v>
      </c>
      <c r="B94" s="14" t="s">
        <v>4835</v>
      </c>
      <c r="C94" s="13" t="s">
        <v>4836</v>
      </c>
      <c r="D94" s="14" t="str">
        <f>"00195286"</f>
        <v>00195286</v>
      </c>
      <c r="E94" s="14"/>
      <c r="F94" s="14" t="str">
        <f>"Jul2016"</f>
        <v>Jul2016</v>
      </c>
      <c r="G94" s="14">
        <v>52</v>
      </c>
      <c r="H94" s="14">
        <v>1</v>
      </c>
      <c r="I94" s="14">
        <v>144</v>
      </c>
      <c r="J94" s="14">
        <v>13</v>
      </c>
      <c r="K94" s="14">
        <v>117765294</v>
      </c>
      <c r="L94" s="14"/>
      <c r="M94" s="14" t="s">
        <v>4837</v>
      </c>
      <c r="N94" s="14" t="s">
        <v>4261</v>
      </c>
      <c r="O94" s="13" t="s">
        <v>4838</v>
      </c>
      <c r="P94" s="14"/>
      <c r="Q94" s="14" t="s">
        <v>4839</v>
      </c>
      <c r="R94" s="6" t="s">
        <v>5698</v>
      </c>
      <c r="S94" s="14" t="s">
        <v>2447</v>
      </c>
    </row>
    <row r="95" spans="1:19" ht="63.75" x14ac:dyDescent="0.2">
      <c r="A95" s="13" t="s">
        <v>4840</v>
      </c>
      <c r="B95" s="14" t="s">
        <v>4841</v>
      </c>
      <c r="C95" s="13" t="s">
        <v>4802</v>
      </c>
      <c r="D95" s="14" t="str">
        <f>"21760756"</f>
        <v>21760756</v>
      </c>
      <c r="E95" s="14"/>
      <c r="F95" s="14" t="str">
        <f>"Apr-Jun2016"</f>
        <v>Apr-Jun2016</v>
      </c>
      <c r="G95" s="14">
        <v>15</v>
      </c>
      <c r="H95" s="14">
        <v>2</v>
      </c>
      <c r="I95" s="14">
        <v>71</v>
      </c>
      <c r="J95" s="14">
        <v>19</v>
      </c>
      <c r="K95" s="14">
        <v>117023318</v>
      </c>
      <c r="L95" s="14" t="s">
        <v>4842</v>
      </c>
      <c r="M95" s="14" t="s">
        <v>4804</v>
      </c>
      <c r="N95" s="14" t="s">
        <v>4261</v>
      </c>
      <c r="O95" s="13" t="s">
        <v>4843</v>
      </c>
      <c r="P95" s="14" t="s">
        <v>4844</v>
      </c>
      <c r="Q95" s="14" t="s">
        <v>4845</v>
      </c>
      <c r="R95" s="6" t="s">
        <v>5699</v>
      </c>
      <c r="S95" s="14" t="s">
        <v>2447</v>
      </c>
    </row>
    <row r="96" spans="1:19" ht="38.25" x14ac:dyDescent="0.2">
      <c r="A96" s="13" t="s">
        <v>4846</v>
      </c>
      <c r="B96" s="14" t="s">
        <v>4847</v>
      </c>
      <c r="C96" s="13" t="s">
        <v>4795</v>
      </c>
      <c r="D96" s="14" t="str">
        <f>"1360080X"</f>
        <v>1360080X</v>
      </c>
      <c r="E96" s="14"/>
      <c r="F96" s="14" t="str">
        <f>"Oct2015"</f>
        <v>Oct2015</v>
      </c>
      <c r="G96" s="14">
        <v>37</v>
      </c>
      <c r="H96" s="14">
        <v>5</v>
      </c>
      <c r="I96" s="14">
        <v>534</v>
      </c>
      <c r="J96" s="14">
        <v>11</v>
      </c>
      <c r="K96" s="14">
        <v>110220803</v>
      </c>
      <c r="L96" s="14" t="s">
        <v>4848</v>
      </c>
      <c r="M96" s="14" t="s">
        <v>4275</v>
      </c>
      <c r="N96" s="14" t="s">
        <v>4261</v>
      </c>
      <c r="O96" s="13" t="s">
        <v>4849</v>
      </c>
      <c r="P96" s="14" t="s">
        <v>4850</v>
      </c>
      <c r="Q96" s="14" t="s">
        <v>4851</v>
      </c>
      <c r="R96" s="6" t="s">
        <v>5700</v>
      </c>
      <c r="S96" s="14" t="s">
        <v>2447</v>
      </c>
    </row>
    <row r="97" spans="1:19" ht="76.5" x14ac:dyDescent="0.2">
      <c r="A97" s="13" t="s">
        <v>4852</v>
      </c>
      <c r="B97" s="14" t="s">
        <v>4853</v>
      </c>
      <c r="C97" s="13" t="s">
        <v>4802</v>
      </c>
      <c r="D97" s="14" t="str">
        <f>"21760756"</f>
        <v>21760756</v>
      </c>
      <c r="E97" s="14"/>
      <c r="F97" s="14" t="str">
        <f>"jul-set2016"</f>
        <v>jul-set2016</v>
      </c>
      <c r="G97" s="14">
        <v>15</v>
      </c>
      <c r="H97" s="14">
        <v>3</v>
      </c>
      <c r="I97" s="14">
        <v>70</v>
      </c>
      <c r="J97" s="14">
        <v>18</v>
      </c>
      <c r="K97" s="14">
        <v>118744079</v>
      </c>
      <c r="L97" s="14" t="s">
        <v>4854</v>
      </c>
      <c r="M97" s="14" t="s">
        <v>4804</v>
      </c>
      <c r="N97" s="14" t="s">
        <v>4261</v>
      </c>
      <c r="O97" s="13" t="s">
        <v>4855</v>
      </c>
      <c r="P97" s="14" t="s">
        <v>4856</v>
      </c>
      <c r="Q97" s="14" t="s">
        <v>4857</v>
      </c>
      <c r="R97" s="6" t="s">
        <v>5701</v>
      </c>
      <c r="S97" s="14" t="s">
        <v>2447</v>
      </c>
    </row>
    <row r="98" spans="1:19" ht="38.25" x14ac:dyDescent="0.2">
      <c r="A98" s="13" t="s">
        <v>4858</v>
      </c>
      <c r="B98" s="14" t="s">
        <v>4859</v>
      </c>
      <c r="C98" s="14" t="s">
        <v>4776</v>
      </c>
      <c r="D98" s="14" t="str">
        <f>"08832323"</f>
        <v>08832323</v>
      </c>
      <c r="E98" s="14"/>
      <c r="F98" s="14" t="str">
        <f>"Feb/Mar2015"</f>
        <v>Feb/Mar2015</v>
      </c>
      <c r="G98" s="14">
        <v>90</v>
      </c>
      <c r="H98" s="14">
        <v>2</v>
      </c>
      <c r="I98" s="14">
        <v>103</v>
      </c>
      <c r="J98" s="14">
        <v>8</v>
      </c>
      <c r="K98" s="14">
        <v>100355820</v>
      </c>
      <c r="L98" s="14" t="s">
        <v>4860</v>
      </c>
      <c r="M98" s="14" t="s">
        <v>4275</v>
      </c>
      <c r="N98" s="14" t="s">
        <v>4261</v>
      </c>
      <c r="O98" s="13" t="s">
        <v>4861</v>
      </c>
      <c r="P98" s="14" t="s">
        <v>4862</v>
      </c>
      <c r="Q98" s="14" t="s">
        <v>4863</v>
      </c>
      <c r="R98" s="6" t="s">
        <v>5702</v>
      </c>
      <c r="S98" s="14" t="s">
        <v>2447</v>
      </c>
    </row>
    <row r="99" spans="1:19" ht="51" x14ac:dyDescent="0.2">
      <c r="A99" s="13" t="s">
        <v>4864</v>
      </c>
      <c r="B99" s="14" t="s">
        <v>4865</v>
      </c>
      <c r="C99" s="13" t="s">
        <v>4361</v>
      </c>
      <c r="D99" s="14" t="str">
        <f>"23832126"</f>
        <v>23832126</v>
      </c>
      <c r="E99" s="14"/>
      <c r="F99" s="14" t="str">
        <f>"Aug2015"</f>
        <v>Aug2015</v>
      </c>
      <c r="G99" s="14">
        <v>2</v>
      </c>
      <c r="H99" s="14">
        <v>8</v>
      </c>
      <c r="I99" s="14">
        <v>846</v>
      </c>
      <c r="J99" s="14">
        <v>12</v>
      </c>
      <c r="K99" s="14">
        <v>110456656</v>
      </c>
      <c r="L99" s="14"/>
      <c r="M99" s="14" t="s">
        <v>4361</v>
      </c>
      <c r="N99" s="14" t="s">
        <v>4261</v>
      </c>
      <c r="O99" s="13" t="s">
        <v>4866</v>
      </c>
      <c r="P99" s="14" t="s">
        <v>4867</v>
      </c>
      <c r="Q99" s="14" t="s">
        <v>4868</v>
      </c>
      <c r="R99" s="6" t="s">
        <v>5703</v>
      </c>
      <c r="S99" s="14" t="s">
        <v>2447</v>
      </c>
    </row>
    <row r="100" spans="1:19" ht="38.25" x14ac:dyDescent="0.2">
      <c r="A100" s="13" t="s">
        <v>4869</v>
      </c>
      <c r="B100" s="14" t="s">
        <v>4870</v>
      </c>
      <c r="C100" s="14" t="s">
        <v>4788</v>
      </c>
      <c r="D100" s="14" t="str">
        <f>"07393172"</f>
        <v>07393172</v>
      </c>
      <c r="E100" s="14"/>
      <c r="F100" s="14" t="str">
        <f>"May2015"</f>
        <v>May2015</v>
      </c>
      <c r="G100" s="14">
        <v>30</v>
      </c>
      <c r="H100" s="14">
        <v>2</v>
      </c>
      <c r="I100" s="14">
        <v>113</v>
      </c>
      <c r="J100" s="14">
        <v>14</v>
      </c>
      <c r="K100" s="14">
        <v>102473430</v>
      </c>
      <c r="L100" s="14" t="s">
        <v>4871</v>
      </c>
      <c r="M100" s="14" t="s">
        <v>4789</v>
      </c>
      <c r="N100" s="14" t="s">
        <v>4261</v>
      </c>
      <c r="O100" s="13" t="s">
        <v>4872</v>
      </c>
      <c r="P100" s="14" t="s">
        <v>4873</v>
      </c>
      <c r="Q100" s="14" t="s">
        <v>4874</v>
      </c>
      <c r="R100" s="6" t="s">
        <v>5704</v>
      </c>
      <c r="S100" s="14" t="s">
        <v>2447</v>
      </c>
    </row>
    <row r="101" spans="1:19" ht="38.25" x14ac:dyDescent="0.2">
      <c r="A101" s="13" t="s">
        <v>4875</v>
      </c>
      <c r="B101" s="14" t="s">
        <v>4876</v>
      </c>
      <c r="C101" s="14" t="s">
        <v>4763</v>
      </c>
      <c r="D101" s="14" t="str">
        <f>"00220388"</f>
        <v>00220388</v>
      </c>
      <c r="E101" s="14"/>
      <c r="F101" s="14" t="str">
        <f>"Mar2015"</f>
        <v>Mar2015</v>
      </c>
      <c r="G101" s="14">
        <v>51</v>
      </c>
      <c r="H101" s="14">
        <v>3</v>
      </c>
      <c r="I101" s="14">
        <v>274</v>
      </c>
      <c r="J101" s="14">
        <v>13</v>
      </c>
      <c r="K101" s="14">
        <v>102320126</v>
      </c>
      <c r="L101" s="14" t="s">
        <v>4877</v>
      </c>
      <c r="M101" s="14" t="s">
        <v>4275</v>
      </c>
      <c r="N101" s="14" t="s">
        <v>4261</v>
      </c>
      <c r="O101" s="13" t="s">
        <v>4878</v>
      </c>
      <c r="P101" s="14"/>
      <c r="Q101" s="14" t="s">
        <v>4879</v>
      </c>
      <c r="R101" s="6" t="s">
        <v>5705</v>
      </c>
      <c r="S101" s="14" t="s">
        <v>2447</v>
      </c>
    </row>
    <row r="102" spans="1:19" ht="51" x14ac:dyDescent="0.2">
      <c r="A102" s="13" t="s">
        <v>4880</v>
      </c>
      <c r="B102" s="14" t="s">
        <v>4881</v>
      </c>
      <c r="C102" s="13" t="s">
        <v>4882</v>
      </c>
      <c r="D102" s="14" t="str">
        <f>"13645579"</f>
        <v>13645579</v>
      </c>
      <c r="E102" s="14"/>
      <c r="F102" s="14" t="str">
        <f>"Mar2015"</f>
        <v>Mar2015</v>
      </c>
      <c r="G102" s="14">
        <v>18</v>
      </c>
      <c r="H102" s="14">
        <v>2</v>
      </c>
      <c r="I102" s="14">
        <v>127</v>
      </c>
      <c r="J102" s="14">
        <v>17</v>
      </c>
      <c r="K102" s="14">
        <v>100241111</v>
      </c>
      <c r="L102" s="14" t="s">
        <v>4883</v>
      </c>
      <c r="M102" s="14" t="s">
        <v>4275</v>
      </c>
      <c r="N102" s="14" t="s">
        <v>4261</v>
      </c>
      <c r="O102" s="13" t="s">
        <v>4884</v>
      </c>
      <c r="P102" s="14" t="s">
        <v>4885</v>
      </c>
      <c r="Q102" s="14" t="s">
        <v>4886</v>
      </c>
      <c r="R102" s="6" t="s">
        <v>5714</v>
      </c>
      <c r="S102" s="14" t="s">
        <v>2447</v>
      </c>
    </row>
    <row r="103" spans="1:19" ht="89.25" x14ac:dyDescent="0.2">
      <c r="A103" s="13" t="s">
        <v>4887</v>
      </c>
      <c r="B103" s="14" t="s">
        <v>4888</v>
      </c>
      <c r="C103" s="13" t="s">
        <v>4802</v>
      </c>
      <c r="D103" s="14" t="str">
        <f>"21760756"</f>
        <v>21760756</v>
      </c>
      <c r="E103" s="14"/>
      <c r="F103" s="14" t="str">
        <f>"jan-mar2016"</f>
        <v>jan-mar2016</v>
      </c>
      <c r="G103" s="14">
        <v>15</v>
      </c>
      <c r="H103" s="14">
        <v>1</v>
      </c>
      <c r="I103" s="14">
        <v>131</v>
      </c>
      <c r="J103" s="14">
        <v>16</v>
      </c>
      <c r="K103" s="14">
        <v>115006090</v>
      </c>
      <c r="L103" s="14" t="s">
        <v>4889</v>
      </c>
      <c r="M103" s="14" t="s">
        <v>4804</v>
      </c>
      <c r="N103" s="14" t="s">
        <v>4261</v>
      </c>
      <c r="O103" s="13" t="s">
        <v>4890</v>
      </c>
      <c r="P103" s="14" t="s">
        <v>4891</v>
      </c>
      <c r="Q103" s="14" t="s">
        <v>4892</v>
      </c>
      <c r="R103" s="6" t="s">
        <v>5715</v>
      </c>
      <c r="S103" s="14" t="s">
        <v>2447</v>
      </c>
    </row>
    <row r="104" spans="1:19" ht="63.75" x14ac:dyDescent="0.2">
      <c r="A104" s="13" t="s">
        <v>4893</v>
      </c>
      <c r="B104" s="14" t="s">
        <v>4894</v>
      </c>
      <c r="C104" s="13" t="s">
        <v>4802</v>
      </c>
      <c r="D104" s="14" t="str">
        <f>"21760756"</f>
        <v>21760756</v>
      </c>
      <c r="E104" s="14"/>
      <c r="F104" s="14" t="str">
        <f>"jan-mar2015"</f>
        <v>jan-mar2015</v>
      </c>
      <c r="G104" s="14">
        <v>14</v>
      </c>
      <c r="H104" s="14">
        <v>1</v>
      </c>
      <c r="I104" s="14">
        <v>28</v>
      </c>
      <c r="J104" s="14">
        <v>15</v>
      </c>
      <c r="K104" s="14">
        <v>111112597</v>
      </c>
      <c r="L104" s="14" t="s">
        <v>4895</v>
      </c>
      <c r="M104" s="14" t="s">
        <v>4804</v>
      </c>
      <c r="N104" s="14" t="s">
        <v>4261</v>
      </c>
      <c r="O104" s="13" t="s">
        <v>4896</v>
      </c>
      <c r="P104" s="14" t="s">
        <v>4897</v>
      </c>
      <c r="Q104" s="14" t="s">
        <v>4898</v>
      </c>
      <c r="R104" s="6" t="s">
        <v>5716</v>
      </c>
      <c r="S104" s="14" t="s">
        <v>2447</v>
      </c>
    </row>
    <row r="105" spans="1:19" ht="51" x14ac:dyDescent="0.2">
      <c r="A105" s="13" t="s">
        <v>4899</v>
      </c>
      <c r="B105" s="14" t="s">
        <v>4900</v>
      </c>
      <c r="C105" s="13" t="s">
        <v>4795</v>
      </c>
      <c r="D105" s="14" t="str">
        <f>"1360080X"</f>
        <v>1360080X</v>
      </c>
      <c r="E105" s="14"/>
      <c r="F105" s="14" t="str">
        <f>"Apr2015"</f>
        <v>Apr2015</v>
      </c>
      <c r="G105" s="14">
        <v>37</v>
      </c>
      <c r="H105" s="14">
        <v>2</v>
      </c>
      <c r="I105" s="14">
        <v>252</v>
      </c>
      <c r="J105" s="14">
        <v>11</v>
      </c>
      <c r="K105" s="14">
        <v>102269786</v>
      </c>
      <c r="L105" s="14" t="s">
        <v>4901</v>
      </c>
      <c r="M105" s="14" t="s">
        <v>4275</v>
      </c>
      <c r="N105" s="14" t="s">
        <v>4261</v>
      </c>
      <c r="O105" s="13" t="s">
        <v>4902</v>
      </c>
      <c r="P105" s="14" t="s">
        <v>4903</v>
      </c>
      <c r="Q105" s="14" t="s">
        <v>4904</v>
      </c>
      <c r="R105" s="6" t="s">
        <v>5717</v>
      </c>
      <c r="S105" s="14" t="s">
        <v>2447</v>
      </c>
    </row>
    <row r="106" spans="1:19" ht="51" x14ac:dyDescent="0.2">
      <c r="A106" s="13" t="s">
        <v>4905</v>
      </c>
      <c r="B106" s="14" t="s">
        <v>4906</v>
      </c>
      <c r="C106" s="13" t="s">
        <v>4817</v>
      </c>
      <c r="D106" s="14" t="str">
        <f>"1062726X"</f>
        <v>1062726X</v>
      </c>
      <c r="E106" s="14"/>
      <c r="F106" s="14" t="str">
        <f>"Jul-Sep2015"</f>
        <v>Jul-Sep2015</v>
      </c>
      <c r="G106" s="14">
        <v>27</v>
      </c>
      <c r="H106" s="14">
        <v>4</v>
      </c>
      <c r="I106" s="14">
        <v>337</v>
      </c>
      <c r="J106" s="14">
        <v>16</v>
      </c>
      <c r="K106" s="14">
        <v>108697037</v>
      </c>
      <c r="L106" s="14" t="s">
        <v>4907</v>
      </c>
      <c r="M106" s="14" t="s">
        <v>4275</v>
      </c>
      <c r="N106" s="14" t="s">
        <v>4261</v>
      </c>
      <c r="O106" s="13" t="s">
        <v>4908</v>
      </c>
      <c r="P106" s="14"/>
      <c r="Q106" s="14" t="s">
        <v>4909</v>
      </c>
      <c r="R106" s="6" t="s">
        <v>5718</v>
      </c>
      <c r="S106" s="14" t="s">
        <v>2447</v>
      </c>
    </row>
    <row r="107" spans="1:19" ht="76.5" x14ac:dyDescent="0.2">
      <c r="A107" s="13" t="s">
        <v>4910</v>
      </c>
      <c r="B107" s="14" t="s">
        <v>4911</v>
      </c>
      <c r="C107" s="13" t="s">
        <v>4912</v>
      </c>
      <c r="D107" s="14" t="str">
        <f>"1542894X"</f>
        <v>1542894X</v>
      </c>
      <c r="E107" s="14"/>
      <c r="F107" s="14" t="str">
        <f>"Aug2020"</f>
        <v>Aug2020</v>
      </c>
      <c r="G107" s="14">
        <v>52</v>
      </c>
      <c r="H107" s="14">
        <v>8</v>
      </c>
      <c r="I107" s="14">
        <v>48</v>
      </c>
      <c r="J107" s="14">
        <v>2</v>
      </c>
      <c r="K107" s="14">
        <v>144570401</v>
      </c>
      <c r="L107" s="14"/>
      <c r="M107" s="14" t="s">
        <v>4532</v>
      </c>
      <c r="N107" s="14" t="s">
        <v>4261</v>
      </c>
      <c r="O107" s="13" t="s">
        <v>4913</v>
      </c>
      <c r="P107" s="14"/>
      <c r="Q107" s="14" t="s">
        <v>4914</v>
      </c>
      <c r="R107" s="6" t="s">
        <v>5719</v>
      </c>
      <c r="S107" s="14" t="s">
        <v>2232</v>
      </c>
    </row>
    <row r="108" spans="1:19" ht="63.75" x14ac:dyDescent="0.2">
      <c r="A108" s="13" t="s">
        <v>4915</v>
      </c>
      <c r="B108" s="14" t="s">
        <v>4916</v>
      </c>
      <c r="C108" s="14" t="s">
        <v>4917</v>
      </c>
      <c r="D108" s="14" t="str">
        <f>"08982112"</f>
        <v>08982112</v>
      </c>
      <c r="E108" s="14"/>
      <c r="F108" s="14" t="str">
        <f>"Jul-Sep2016"</f>
        <v>Jul-Sep2016</v>
      </c>
      <c r="G108" s="14">
        <v>28</v>
      </c>
      <c r="H108" s="14">
        <v>3</v>
      </c>
      <c r="I108" s="14">
        <v>352</v>
      </c>
      <c r="J108" s="14">
        <v>6</v>
      </c>
      <c r="K108" s="14">
        <v>116268504</v>
      </c>
      <c r="L108" s="14" t="s">
        <v>4918</v>
      </c>
      <c r="M108" s="14" t="s">
        <v>4275</v>
      </c>
      <c r="N108" s="14" t="s">
        <v>4261</v>
      </c>
      <c r="O108" s="13" t="s">
        <v>4919</v>
      </c>
      <c r="P108" s="14" t="s">
        <v>4920</v>
      </c>
      <c r="Q108" s="14" t="s">
        <v>4921</v>
      </c>
      <c r="R108" s="6" t="s">
        <v>5720</v>
      </c>
      <c r="S108" s="14" t="s">
        <v>2232</v>
      </c>
    </row>
    <row r="109" spans="1:19" ht="76.5" x14ac:dyDescent="0.2">
      <c r="A109" s="13" t="s">
        <v>4922</v>
      </c>
      <c r="B109" s="14" t="s">
        <v>4923</v>
      </c>
      <c r="C109" s="14" t="s">
        <v>4924</v>
      </c>
      <c r="D109" s="14" t="str">
        <f>"0740817X"</f>
        <v>0740817X</v>
      </c>
      <c r="E109" s="14"/>
      <c r="F109" s="14" t="str">
        <f>"Aug2016"</f>
        <v>Aug2016</v>
      </c>
      <c r="G109" s="14">
        <v>48</v>
      </c>
      <c r="H109" s="14">
        <v>8</v>
      </c>
      <c r="I109" s="14">
        <v>747</v>
      </c>
      <c r="J109" s="14">
        <v>12</v>
      </c>
      <c r="K109" s="14">
        <v>116465467</v>
      </c>
      <c r="L109" s="14" t="s">
        <v>4925</v>
      </c>
      <c r="M109" s="14" t="s">
        <v>4275</v>
      </c>
      <c r="N109" s="14" t="s">
        <v>4261</v>
      </c>
      <c r="O109" s="13" t="s">
        <v>4926</v>
      </c>
      <c r="P109" s="14" t="s">
        <v>4927</v>
      </c>
      <c r="Q109" s="14" t="s">
        <v>4928</v>
      </c>
      <c r="R109" s="6" t="s">
        <v>5721</v>
      </c>
      <c r="S109" s="14" t="s">
        <v>2232</v>
      </c>
    </row>
    <row r="110" spans="1:19" ht="38.25" x14ac:dyDescent="0.2">
      <c r="A110" s="13" t="s">
        <v>4929</v>
      </c>
      <c r="B110" s="14" t="s">
        <v>4930</v>
      </c>
      <c r="C110" s="14" t="s">
        <v>4917</v>
      </c>
      <c r="D110" s="14" t="str">
        <f>"08982112"</f>
        <v>08982112</v>
      </c>
      <c r="E110" s="14"/>
      <c r="F110" s="14" t="str">
        <f>"Jul-Sep2016"</f>
        <v>Jul-Sep2016</v>
      </c>
      <c r="G110" s="14">
        <v>28</v>
      </c>
      <c r="H110" s="14">
        <v>3</v>
      </c>
      <c r="I110" s="14">
        <v>280</v>
      </c>
      <c r="J110" s="14">
        <v>13</v>
      </c>
      <c r="K110" s="14">
        <v>116268507</v>
      </c>
      <c r="L110" s="14" t="s">
        <v>4931</v>
      </c>
      <c r="M110" s="14" t="s">
        <v>4275</v>
      </c>
      <c r="N110" s="14" t="s">
        <v>4261</v>
      </c>
      <c r="O110" s="13" t="s">
        <v>4932</v>
      </c>
      <c r="P110" s="14" t="s">
        <v>4933</v>
      </c>
      <c r="Q110" s="14" t="s">
        <v>4934</v>
      </c>
      <c r="R110" s="6" t="s">
        <v>5722</v>
      </c>
      <c r="S110" s="14" t="s">
        <v>2232</v>
      </c>
    </row>
    <row r="111" spans="1:19" ht="38.25" x14ac:dyDescent="0.2">
      <c r="A111" s="13" t="s">
        <v>4935</v>
      </c>
      <c r="B111" s="14" t="s">
        <v>4936</v>
      </c>
      <c r="C111" s="13" t="s">
        <v>4836</v>
      </c>
      <c r="D111" s="14" t="str">
        <f>"00195286"</f>
        <v>00195286</v>
      </c>
      <c r="E111" s="14"/>
      <c r="F111" s="14" t="str">
        <f>"Oct2015"</f>
        <v>Oct2015</v>
      </c>
      <c r="G111" s="14">
        <v>51</v>
      </c>
      <c r="H111" s="14">
        <v>2</v>
      </c>
      <c r="I111" s="14">
        <v>267</v>
      </c>
      <c r="J111" s="14">
        <v>18</v>
      </c>
      <c r="K111" s="14">
        <v>114168268</v>
      </c>
      <c r="L111" s="14"/>
      <c r="M111" s="14" t="s">
        <v>4837</v>
      </c>
      <c r="N111" s="14" t="s">
        <v>4261</v>
      </c>
      <c r="O111" s="13" t="s">
        <v>4937</v>
      </c>
      <c r="P111" s="14"/>
      <c r="Q111" s="14" t="s">
        <v>4938</v>
      </c>
      <c r="R111" s="6" t="s">
        <v>5723</v>
      </c>
      <c r="S111" s="14" t="s">
        <v>2232</v>
      </c>
    </row>
    <row r="112" spans="1:19" ht="51" x14ac:dyDescent="0.2">
      <c r="A112" s="13" t="s">
        <v>4939</v>
      </c>
      <c r="B112" s="14" t="s">
        <v>4940</v>
      </c>
      <c r="C112" s="13" t="s">
        <v>4941</v>
      </c>
      <c r="D112" s="14" t="str">
        <f>"01436244"</f>
        <v>01436244</v>
      </c>
      <c r="E112" s="14"/>
      <c r="F112" s="14" t="str">
        <f>"Sep2015"</f>
        <v>Sep2015</v>
      </c>
      <c r="G112" s="14">
        <v>36</v>
      </c>
      <c r="H112" s="14">
        <v>5</v>
      </c>
      <c r="I112" s="14">
        <v>628</v>
      </c>
      <c r="J112" s="14">
        <v>10</v>
      </c>
      <c r="K112" s="14">
        <v>108729597</v>
      </c>
      <c r="L112" s="14" t="s">
        <v>4942</v>
      </c>
      <c r="M112" s="14" t="s">
        <v>4705</v>
      </c>
      <c r="N112" s="14" t="s">
        <v>4261</v>
      </c>
      <c r="O112" s="13" t="s">
        <v>4943</v>
      </c>
      <c r="P112" s="14" t="s">
        <v>4944</v>
      </c>
      <c r="Q112" s="14" t="s">
        <v>4945</v>
      </c>
      <c r="R112" s="6" t="s">
        <v>5724</v>
      </c>
      <c r="S112" s="14" t="s">
        <v>2232</v>
      </c>
    </row>
    <row r="113" spans="1:19" ht="51" x14ac:dyDescent="0.2">
      <c r="A113" s="13" t="s">
        <v>4946</v>
      </c>
      <c r="B113" s="14" t="s">
        <v>4947</v>
      </c>
      <c r="C113" s="14" t="s">
        <v>4917</v>
      </c>
      <c r="D113" s="14" t="str">
        <f>"08982112"</f>
        <v>08982112</v>
      </c>
      <c r="E113" s="14"/>
      <c r="F113" s="14" t="str">
        <f>"Apr-Jun2015"</f>
        <v>Apr-Jun2015</v>
      </c>
      <c r="G113" s="14">
        <v>27</v>
      </c>
      <c r="H113" s="14">
        <v>2</v>
      </c>
      <c r="I113" s="14">
        <v>161</v>
      </c>
      <c r="J113" s="14">
        <v>7</v>
      </c>
      <c r="K113" s="14">
        <v>102274289</v>
      </c>
      <c r="L113" s="14" t="s">
        <v>4948</v>
      </c>
      <c r="M113" s="14" t="s">
        <v>4275</v>
      </c>
      <c r="N113" s="14" t="s">
        <v>4261</v>
      </c>
      <c r="O113" s="13" t="s">
        <v>4949</v>
      </c>
      <c r="P113" s="14" t="s">
        <v>4950</v>
      </c>
      <c r="Q113" s="14" t="s">
        <v>4951</v>
      </c>
      <c r="R113" s="6" t="s">
        <v>5725</v>
      </c>
      <c r="S113" s="14" t="s">
        <v>2232</v>
      </c>
    </row>
    <row r="114" spans="1:19" ht="89.25" x14ac:dyDescent="0.2">
      <c r="A114" s="13" t="s">
        <v>4952</v>
      </c>
      <c r="B114" s="14" t="s">
        <v>4953</v>
      </c>
      <c r="C114" s="14" t="s">
        <v>4917</v>
      </c>
      <c r="D114" s="14" t="str">
        <f>"08982112"</f>
        <v>08982112</v>
      </c>
      <c r="E114" s="14"/>
      <c r="F114" s="14" t="str">
        <f>"Apr-Jun2015"</f>
        <v>Apr-Jun2015</v>
      </c>
      <c r="G114" s="14">
        <v>27</v>
      </c>
      <c r="H114" s="14">
        <v>2</v>
      </c>
      <c r="I114" s="14">
        <v>177</v>
      </c>
      <c r="J114" s="14">
        <v>9</v>
      </c>
      <c r="K114" s="14">
        <v>102274291</v>
      </c>
      <c r="L114" s="14" t="s">
        <v>4954</v>
      </c>
      <c r="M114" s="14" t="s">
        <v>4275</v>
      </c>
      <c r="N114" s="14" t="s">
        <v>4261</v>
      </c>
      <c r="O114" s="13" t="s">
        <v>4955</v>
      </c>
      <c r="P114" s="14" t="s">
        <v>4956</v>
      </c>
      <c r="Q114" s="14" t="s">
        <v>4957</v>
      </c>
      <c r="R114" s="6" t="s">
        <v>5726</v>
      </c>
      <c r="S114" s="14" t="s">
        <v>2232</v>
      </c>
    </row>
    <row r="115" spans="1:19" ht="51" x14ac:dyDescent="0.2">
      <c r="A115" s="13" t="s">
        <v>4958</v>
      </c>
      <c r="B115" s="14" t="s">
        <v>4959</v>
      </c>
      <c r="C115" s="14" t="s">
        <v>4960</v>
      </c>
      <c r="D115" s="14" t="str">
        <f>"0013791X"</f>
        <v>0013791X</v>
      </c>
      <c r="E115" s="14"/>
      <c r="F115" s="14" t="str">
        <f>"Apr-Jun2015"</f>
        <v>Apr-Jun2015</v>
      </c>
      <c r="G115" s="14">
        <v>60</v>
      </c>
      <c r="H115" s="14">
        <v>2</v>
      </c>
      <c r="I115" s="14">
        <v>138</v>
      </c>
      <c r="J115" s="14">
        <v>17</v>
      </c>
      <c r="K115" s="14">
        <v>102273365</v>
      </c>
      <c r="L115" s="14" t="s">
        <v>4961</v>
      </c>
      <c r="M115" s="14" t="s">
        <v>4275</v>
      </c>
      <c r="N115" s="14" t="s">
        <v>4261</v>
      </c>
      <c r="O115" s="13" t="s">
        <v>4962</v>
      </c>
      <c r="P115" s="14"/>
      <c r="Q115" s="14" t="s">
        <v>4963</v>
      </c>
      <c r="R115" s="6" t="s">
        <v>5727</v>
      </c>
      <c r="S115" s="14" t="s">
        <v>2232</v>
      </c>
    </row>
    <row r="116" spans="1:19" ht="38.25" x14ac:dyDescent="0.2">
      <c r="A116" s="13" t="s">
        <v>4964</v>
      </c>
      <c r="B116" s="14" t="s">
        <v>4530</v>
      </c>
      <c r="C116" s="13" t="s">
        <v>4912</v>
      </c>
      <c r="D116" s="14" t="str">
        <f t="shared" ref="D116:D124" si="0">"1542894X"</f>
        <v>1542894X</v>
      </c>
      <c r="E116" s="14"/>
      <c r="F116" s="14" t="str">
        <f>"Oct2016"</f>
        <v>Oct2016</v>
      </c>
      <c r="G116" s="14">
        <v>48</v>
      </c>
      <c r="H116" s="14">
        <v>10</v>
      </c>
      <c r="I116" s="14">
        <v>46</v>
      </c>
      <c r="J116" s="14">
        <v>3</v>
      </c>
      <c r="K116" s="14">
        <v>118272081</v>
      </c>
      <c r="L116" s="14"/>
      <c r="M116" s="14" t="s">
        <v>4532</v>
      </c>
      <c r="N116" s="14" t="s">
        <v>4261</v>
      </c>
      <c r="O116" s="13" t="s">
        <v>4965</v>
      </c>
      <c r="P116" s="14"/>
      <c r="Q116" s="14" t="s">
        <v>4966</v>
      </c>
      <c r="R116" s="6" t="s">
        <v>5728</v>
      </c>
      <c r="S116" s="14" t="s">
        <v>2232</v>
      </c>
    </row>
    <row r="117" spans="1:19" ht="51" x14ac:dyDescent="0.2">
      <c r="A117" s="13" t="s">
        <v>4964</v>
      </c>
      <c r="B117" s="14" t="s">
        <v>4967</v>
      </c>
      <c r="C117" s="13" t="s">
        <v>4912</v>
      </c>
      <c r="D117" s="14" t="str">
        <f t="shared" si="0"/>
        <v>1542894X</v>
      </c>
      <c r="E117" s="14"/>
      <c r="F117" s="14" t="str">
        <f>"Feb2017"</f>
        <v>Feb2017</v>
      </c>
      <c r="G117" s="14">
        <v>49</v>
      </c>
      <c r="H117" s="14">
        <v>2</v>
      </c>
      <c r="I117" s="14">
        <v>48</v>
      </c>
      <c r="J117" s="14">
        <v>3</v>
      </c>
      <c r="K117" s="14">
        <v>120902265</v>
      </c>
      <c r="L117" s="14"/>
      <c r="M117" s="14" t="s">
        <v>4532</v>
      </c>
      <c r="N117" s="14" t="s">
        <v>4261</v>
      </c>
      <c r="O117" s="13" t="s">
        <v>4968</v>
      </c>
      <c r="P117" s="14"/>
      <c r="Q117" s="14" t="s">
        <v>4969</v>
      </c>
      <c r="R117" s="6" t="s">
        <v>5729</v>
      </c>
      <c r="S117" s="14" t="s">
        <v>2232</v>
      </c>
    </row>
    <row r="118" spans="1:19" ht="63.75" x14ac:dyDescent="0.2">
      <c r="A118" s="13" t="s">
        <v>4529</v>
      </c>
      <c r="B118" s="14" t="s">
        <v>4530</v>
      </c>
      <c r="C118" s="14" t="s">
        <v>4531</v>
      </c>
      <c r="D118" s="14" t="str">
        <f t="shared" si="0"/>
        <v>1542894X</v>
      </c>
      <c r="E118" s="14"/>
      <c r="F118" s="14" t="str">
        <f>"Jan2014"</f>
        <v>Jan2014</v>
      </c>
      <c r="G118" s="14">
        <v>47</v>
      </c>
      <c r="H118" s="14">
        <v>1</v>
      </c>
      <c r="I118" s="14">
        <v>52</v>
      </c>
      <c r="J118" s="14">
        <v>2</v>
      </c>
      <c r="K118" s="14">
        <v>100009993</v>
      </c>
      <c r="L118" s="14"/>
      <c r="M118" s="14" t="s">
        <v>4532</v>
      </c>
      <c r="N118" s="14" t="s">
        <v>4261</v>
      </c>
      <c r="O118" s="13" t="s">
        <v>4970</v>
      </c>
      <c r="P118" s="14"/>
      <c r="Q118" s="14" t="s">
        <v>4971</v>
      </c>
      <c r="R118" s="6" t="s">
        <v>5730</v>
      </c>
      <c r="S118" s="14" t="s">
        <v>2232</v>
      </c>
    </row>
    <row r="119" spans="1:19" ht="102" x14ac:dyDescent="0.2">
      <c r="A119" s="13" t="s">
        <v>4529</v>
      </c>
      <c r="B119" s="14" t="s">
        <v>4530</v>
      </c>
      <c r="C119" s="14" t="s">
        <v>4531</v>
      </c>
      <c r="D119" s="14" t="str">
        <f t="shared" si="0"/>
        <v>1542894X</v>
      </c>
      <c r="E119" s="14"/>
      <c r="F119" s="14" t="str">
        <f>"May2015"</f>
        <v>May2015</v>
      </c>
      <c r="G119" s="14">
        <v>47</v>
      </c>
      <c r="H119" s="14">
        <v>5</v>
      </c>
      <c r="I119" s="14">
        <v>50</v>
      </c>
      <c r="J119" s="14">
        <v>2</v>
      </c>
      <c r="K119" s="14">
        <v>102165954</v>
      </c>
      <c r="L119" s="14"/>
      <c r="M119" s="14" t="s">
        <v>4532</v>
      </c>
      <c r="N119" s="14" t="s">
        <v>4261</v>
      </c>
      <c r="O119" s="13" t="s">
        <v>4972</v>
      </c>
      <c r="P119" s="14"/>
      <c r="Q119" s="14" t="s">
        <v>4973</v>
      </c>
      <c r="R119" s="6" t="s">
        <v>5731</v>
      </c>
      <c r="S119" s="14" t="s">
        <v>2232</v>
      </c>
    </row>
    <row r="120" spans="1:19" ht="76.5" x14ac:dyDescent="0.2">
      <c r="A120" s="13" t="s">
        <v>4529</v>
      </c>
      <c r="B120" s="14" t="s">
        <v>4530</v>
      </c>
      <c r="C120" s="14" t="s">
        <v>4531</v>
      </c>
      <c r="D120" s="14" t="str">
        <f t="shared" si="0"/>
        <v>1542894X</v>
      </c>
      <c r="E120" s="14"/>
      <c r="F120" s="14" t="str">
        <f>"Jun2015"</f>
        <v>Jun2015</v>
      </c>
      <c r="G120" s="14">
        <v>47</v>
      </c>
      <c r="H120" s="14">
        <v>6</v>
      </c>
      <c r="I120" s="14">
        <v>50</v>
      </c>
      <c r="J120" s="14">
        <v>3</v>
      </c>
      <c r="K120" s="14">
        <v>102751350</v>
      </c>
      <c r="L120" s="14"/>
      <c r="M120" s="14" t="s">
        <v>4532</v>
      </c>
      <c r="N120" s="14" t="s">
        <v>4261</v>
      </c>
      <c r="O120" s="13" t="s">
        <v>4974</v>
      </c>
      <c r="P120" s="14"/>
      <c r="Q120" s="14" t="s">
        <v>4975</v>
      </c>
      <c r="R120" s="6" t="s">
        <v>5732</v>
      </c>
      <c r="S120" s="14" t="s">
        <v>2232</v>
      </c>
    </row>
    <row r="121" spans="1:19" ht="51" x14ac:dyDescent="0.2">
      <c r="A121" s="13" t="s">
        <v>4529</v>
      </c>
      <c r="B121" s="14" t="s">
        <v>4530</v>
      </c>
      <c r="C121" s="14" t="s">
        <v>4531</v>
      </c>
      <c r="D121" s="14" t="str">
        <f t="shared" si="0"/>
        <v>1542894X</v>
      </c>
      <c r="E121" s="14"/>
      <c r="F121" s="14" t="str">
        <f>"Jul2015"</f>
        <v>Jul2015</v>
      </c>
      <c r="G121" s="14">
        <v>47</v>
      </c>
      <c r="H121" s="14">
        <v>7</v>
      </c>
      <c r="I121" s="14">
        <v>50</v>
      </c>
      <c r="J121" s="14">
        <v>2</v>
      </c>
      <c r="K121" s="14">
        <v>103311029</v>
      </c>
      <c r="L121" s="14"/>
      <c r="M121" s="14" t="s">
        <v>4532</v>
      </c>
      <c r="N121" s="14" t="s">
        <v>4261</v>
      </c>
      <c r="O121" s="13" t="s">
        <v>4976</v>
      </c>
      <c r="P121" s="14"/>
      <c r="Q121" s="14" t="s">
        <v>4977</v>
      </c>
      <c r="R121" s="6" t="s">
        <v>5733</v>
      </c>
      <c r="S121" s="14" t="s">
        <v>2232</v>
      </c>
    </row>
    <row r="122" spans="1:19" ht="38.25" x14ac:dyDescent="0.2">
      <c r="A122" s="13" t="s">
        <v>4529</v>
      </c>
      <c r="B122" s="14" t="s">
        <v>4530</v>
      </c>
      <c r="C122" s="14" t="s">
        <v>4531</v>
      </c>
      <c r="D122" s="14" t="str">
        <f t="shared" si="0"/>
        <v>1542894X</v>
      </c>
      <c r="E122" s="14"/>
      <c r="F122" s="14" t="str">
        <f>"Sep2015"</f>
        <v>Sep2015</v>
      </c>
      <c r="G122" s="14">
        <v>47</v>
      </c>
      <c r="H122" s="14">
        <v>9</v>
      </c>
      <c r="I122" s="14">
        <v>50</v>
      </c>
      <c r="J122" s="14">
        <v>2</v>
      </c>
      <c r="K122" s="14">
        <v>109001423</v>
      </c>
      <c r="L122" s="14"/>
      <c r="M122" s="14" t="s">
        <v>4532</v>
      </c>
      <c r="N122" s="14" t="s">
        <v>4261</v>
      </c>
      <c r="O122" s="13" t="s">
        <v>4978</v>
      </c>
      <c r="P122" s="14"/>
      <c r="Q122" s="14" t="s">
        <v>4979</v>
      </c>
      <c r="R122" s="6" t="s">
        <v>5734</v>
      </c>
      <c r="S122" s="14" t="s">
        <v>2232</v>
      </c>
    </row>
    <row r="123" spans="1:19" ht="38.25" x14ac:dyDescent="0.2">
      <c r="A123" s="13" t="s">
        <v>4529</v>
      </c>
      <c r="B123" s="14" t="s">
        <v>4530</v>
      </c>
      <c r="C123" s="14" t="s">
        <v>4531</v>
      </c>
      <c r="D123" s="14" t="str">
        <f t="shared" si="0"/>
        <v>1542894X</v>
      </c>
      <c r="E123" s="14"/>
      <c r="F123" s="14" t="str">
        <f>"Jan2016"</f>
        <v>Jan2016</v>
      </c>
      <c r="G123" s="14">
        <v>48</v>
      </c>
      <c r="H123" s="14">
        <v>1</v>
      </c>
      <c r="I123" s="14">
        <v>50</v>
      </c>
      <c r="J123" s="14">
        <v>2</v>
      </c>
      <c r="K123" s="14">
        <v>111920752</v>
      </c>
      <c r="L123" s="14"/>
      <c r="M123" s="14" t="s">
        <v>4532</v>
      </c>
      <c r="N123" s="14" t="s">
        <v>4261</v>
      </c>
      <c r="O123" s="13" t="s">
        <v>4980</v>
      </c>
      <c r="P123" s="14"/>
      <c r="Q123" s="14" t="s">
        <v>4981</v>
      </c>
      <c r="R123" s="6" t="s">
        <v>5735</v>
      </c>
      <c r="S123" s="14" t="s">
        <v>2232</v>
      </c>
    </row>
    <row r="124" spans="1:19" ht="63.75" x14ac:dyDescent="0.2">
      <c r="A124" s="13" t="s">
        <v>4529</v>
      </c>
      <c r="B124" s="14" t="s">
        <v>4530</v>
      </c>
      <c r="C124" s="13" t="s">
        <v>4912</v>
      </c>
      <c r="D124" s="14" t="str">
        <f t="shared" si="0"/>
        <v>1542894X</v>
      </c>
      <c r="E124" s="14"/>
      <c r="F124" s="14" t="str">
        <f>"Nov2016"</f>
        <v>Nov2016</v>
      </c>
      <c r="G124" s="14">
        <v>48</v>
      </c>
      <c r="H124" s="14">
        <v>11</v>
      </c>
      <c r="I124" s="14">
        <v>50</v>
      </c>
      <c r="J124" s="14">
        <v>2</v>
      </c>
      <c r="K124" s="14">
        <v>118903349</v>
      </c>
      <c r="L124" s="14"/>
      <c r="M124" s="14" t="s">
        <v>4532</v>
      </c>
      <c r="N124" s="14" t="s">
        <v>4261</v>
      </c>
      <c r="O124" s="13" t="s">
        <v>4982</v>
      </c>
      <c r="P124" s="14"/>
      <c r="Q124" s="14" t="s">
        <v>4983</v>
      </c>
      <c r="R124" s="6" t="s">
        <v>5736</v>
      </c>
      <c r="S124" s="14" t="s">
        <v>2232</v>
      </c>
    </row>
    <row r="125" spans="1:19" ht="38.25" x14ac:dyDescent="0.2">
      <c r="A125" s="13" t="s">
        <v>4984</v>
      </c>
      <c r="B125" s="14" t="s">
        <v>4985</v>
      </c>
      <c r="C125" s="14" t="s">
        <v>4986</v>
      </c>
      <c r="D125" s="14" t="str">
        <f>"09725105"</f>
        <v>09725105</v>
      </c>
      <c r="E125" s="14"/>
      <c r="F125" s="14" t="str">
        <f>"Jul2018"</f>
        <v>Jul2018</v>
      </c>
      <c r="G125" s="14">
        <v>24</v>
      </c>
      <c r="H125" s="14">
        <v>3</v>
      </c>
      <c r="I125" s="14">
        <v>54</v>
      </c>
      <c r="J125" s="14">
        <v>20</v>
      </c>
      <c r="K125" s="14">
        <v>131598445</v>
      </c>
      <c r="L125" s="14"/>
      <c r="M125" s="14" t="s">
        <v>4421</v>
      </c>
      <c r="N125" s="14" t="s">
        <v>4261</v>
      </c>
      <c r="O125" s="13" t="s">
        <v>4987</v>
      </c>
      <c r="P125" s="14"/>
      <c r="Q125" s="14" t="s">
        <v>4988</v>
      </c>
      <c r="R125" s="6" t="s">
        <v>5737</v>
      </c>
      <c r="S125" s="14" t="s">
        <v>2138</v>
      </c>
    </row>
    <row r="126" spans="1:19" ht="38.25" x14ac:dyDescent="0.2">
      <c r="A126" s="13" t="s">
        <v>4989</v>
      </c>
      <c r="B126" s="14" t="s">
        <v>4990</v>
      </c>
      <c r="C126" s="14" t="s">
        <v>4991</v>
      </c>
      <c r="D126" s="14" t="str">
        <f>"10404023"</f>
        <v>10404023</v>
      </c>
      <c r="E126" s="14"/>
      <c r="F126" s="14" t="str">
        <f>"Apr2019"</f>
        <v>Apr2019</v>
      </c>
      <c r="G126" s="14">
        <v>39</v>
      </c>
      <c r="H126" s="14">
        <v>4</v>
      </c>
      <c r="I126" s="14">
        <v>4</v>
      </c>
      <c r="J126" s="14">
        <v>6</v>
      </c>
      <c r="K126" s="14">
        <v>135911833</v>
      </c>
      <c r="L126" s="14"/>
      <c r="M126" s="14" t="s">
        <v>4992</v>
      </c>
      <c r="N126" s="14" t="s">
        <v>4261</v>
      </c>
      <c r="O126" s="13" t="s">
        <v>4993</v>
      </c>
      <c r="P126" s="14"/>
      <c r="Q126" s="14" t="s">
        <v>4994</v>
      </c>
      <c r="R126" s="6" t="s">
        <v>5738</v>
      </c>
      <c r="S126" s="14" t="s">
        <v>2138</v>
      </c>
    </row>
    <row r="127" spans="1:19" ht="51" x14ac:dyDescent="0.2">
      <c r="A127" s="13" t="s">
        <v>4995</v>
      </c>
      <c r="B127" s="14" t="s">
        <v>4996</v>
      </c>
      <c r="C127" s="14" t="s">
        <v>4997</v>
      </c>
      <c r="D127" s="14" t="str">
        <f>"09638180"</f>
        <v>09638180</v>
      </c>
      <c r="E127" s="14"/>
      <c r="F127" s="14" t="str">
        <f>"Dec2018"</f>
        <v>Dec2018</v>
      </c>
      <c r="G127" s="14">
        <v>27</v>
      </c>
      <c r="H127" s="14">
        <v>5</v>
      </c>
      <c r="I127" s="14">
        <v>845</v>
      </c>
      <c r="J127" s="14">
        <v>29</v>
      </c>
      <c r="K127" s="14">
        <v>132556130</v>
      </c>
      <c r="L127" s="14" t="s">
        <v>4998</v>
      </c>
      <c r="M127" s="14" t="s">
        <v>4275</v>
      </c>
      <c r="N127" s="14" t="s">
        <v>4261</v>
      </c>
      <c r="O127" s="13" t="s">
        <v>4999</v>
      </c>
      <c r="P127" s="14" t="s">
        <v>5000</v>
      </c>
      <c r="Q127" s="14" t="s">
        <v>5001</v>
      </c>
      <c r="R127" s="6" t="s">
        <v>5739</v>
      </c>
      <c r="S127" s="14" t="s">
        <v>2138</v>
      </c>
    </row>
    <row r="128" spans="1:19" ht="76.5" x14ac:dyDescent="0.2">
      <c r="A128" s="13" t="s">
        <v>5002</v>
      </c>
      <c r="B128" s="14" t="s">
        <v>5003</v>
      </c>
      <c r="C128" s="14" t="s">
        <v>5004</v>
      </c>
      <c r="D128" s="14" t="str">
        <f>"20763387"</f>
        <v>20763387</v>
      </c>
      <c r="E128" s="14"/>
      <c r="F128" s="14" t="str">
        <f>"Dec2016"</f>
        <v>Dec2016</v>
      </c>
      <c r="G128" s="14">
        <v>6</v>
      </c>
      <c r="H128" s="14">
        <v>4</v>
      </c>
      <c r="I128" s="14">
        <v>14</v>
      </c>
      <c r="J128" s="14">
        <v>21</v>
      </c>
      <c r="K128" s="14">
        <v>120419943</v>
      </c>
      <c r="L128" s="14" t="s">
        <v>5005</v>
      </c>
      <c r="M128" s="14" t="s">
        <v>5006</v>
      </c>
      <c r="N128" s="14" t="s">
        <v>4261</v>
      </c>
      <c r="O128" s="13" t="s">
        <v>5007</v>
      </c>
      <c r="P128" s="14" t="s">
        <v>5008</v>
      </c>
      <c r="Q128" s="14" t="s">
        <v>5009</v>
      </c>
      <c r="R128" s="6" t="s">
        <v>5740</v>
      </c>
      <c r="S128" s="14" t="s">
        <v>2138</v>
      </c>
    </row>
    <row r="129" spans="1:19" ht="51" x14ac:dyDescent="0.2">
      <c r="A129" s="13" t="s">
        <v>5010</v>
      </c>
      <c r="B129" s="14" t="s">
        <v>5011</v>
      </c>
      <c r="C129" s="14" t="s">
        <v>5012</v>
      </c>
      <c r="D129" s="14" t="str">
        <f>"17449480"</f>
        <v>17449480</v>
      </c>
      <c r="E129" s="14"/>
      <c r="F129" s="14" t="str">
        <f>"Aug2016"</f>
        <v>Aug2016</v>
      </c>
      <c r="G129" s="14">
        <v>13</v>
      </c>
      <c r="H129" s="14">
        <v>2</v>
      </c>
      <c r="I129" s="14">
        <v>169</v>
      </c>
      <c r="J129" s="14">
        <v>28</v>
      </c>
      <c r="K129" s="14">
        <v>117510921</v>
      </c>
      <c r="L129" s="14" t="s">
        <v>5013</v>
      </c>
      <c r="M129" s="14" t="s">
        <v>4275</v>
      </c>
      <c r="N129" s="14" t="s">
        <v>4261</v>
      </c>
      <c r="O129" s="13" t="s">
        <v>5014</v>
      </c>
      <c r="P129" s="14" t="s">
        <v>5015</v>
      </c>
      <c r="Q129" s="14" t="s">
        <v>5016</v>
      </c>
      <c r="R129" s="6" t="s">
        <v>5741</v>
      </c>
      <c r="S129" s="14" t="s">
        <v>2138</v>
      </c>
    </row>
    <row r="130" spans="1:19" ht="38.25" x14ac:dyDescent="0.2">
      <c r="A130" s="13" t="s">
        <v>5017</v>
      </c>
      <c r="B130" s="14" t="s">
        <v>5018</v>
      </c>
      <c r="C130" s="13" t="s">
        <v>5019</v>
      </c>
      <c r="D130" s="14" t="str">
        <f>"07479115"</f>
        <v>07479115</v>
      </c>
      <c r="E130" s="14"/>
      <c r="F130" s="14" t="str">
        <f>"Winter2017"</f>
        <v>Winter2017</v>
      </c>
      <c r="G130" s="14">
        <v>34</v>
      </c>
      <c r="H130" s="14">
        <v>2</v>
      </c>
      <c r="I130" s="14">
        <v>63</v>
      </c>
      <c r="J130" s="14">
        <v>8</v>
      </c>
      <c r="K130" s="14">
        <v>120826782</v>
      </c>
      <c r="L130" s="14"/>
      <c r="M130" s="14" t="s">
        <v>5020</v>
      </c>
      <c r="N130" s="14" t="s">
        <v>4261</v>
      </c>
      <c r="O130" s="13" t="s">
        <v>5021</v>
      </c>
      <c r="P130" s="14"/>
      <c r="Q130" s="14" t="s">
        <v>5022</v>
      </c>
      <c r="R130" s="6" t="s">
        <v>5742</v>
      </c>
      <c r="S130" s="14" t="s">
        <v>2138</v>
      </c>
    </row>
    <row r="131" spans="1:19" ht="51" x14ac:dyDescent="0.2">
      <c r="A131" s="13" t="s">
        <v>5023</v>
      </c>
      <c r="B131" s="14" t="s">
        <v>5024</v>
      </c>
      <c r="C131" s="14" t="s">
        <v>5025</v>
      </c>
      <c r="D131" s="14" t="str">
        <f>"00262234"</f>
        <v>00262234</v>
      </c>
      <c r="E131" s="14"/>
      <c r="F131" s="14" t="str">
        <f>"Feb2016"</f>
        <v>Feb2016</v>
      </c>
      <c r="G131" s="14">
        <v>114</v>
      </c>
      <c r="H131" s="14">
        <v>4</v>
      </c>
      <c r="I131" s="14">
        <v>649</v>
      </c>
      <c r="J131" s="14">
        <v>33</v>
      </c>
      <c r="K131" s="14">
        <v>113199693</v>
      </c>
      <c r="L131" s="14"/>
      <c r="M131" s="14" t="s">
        <v>5026</v>
      </c>
      <c r="N131" s="14" t="s">
        <v>4261</v>
      </c>
      <c r="O131" s="13" t="s">
        <v>5027</v>
      </c>
      <c r="P131" s="14"/>
      <c r="Q131" s="14" t="s">
        <v>5028</v>
      </c>
      <c r="R131" s="6" t="s">
        <v>5743</v>
      </c>
      <c r="S131" s="14" t="s">
        <v>2138</v>
      </c>
    </row>
    <row r="132" spans="1:19" ht="38.25" x14ac:dyDescent="0.2">
      <c r="A132" s="13" t="s">
        <v>5029</v>
      </c>
      <c r="B132" s="14" t="s">
        <v>5030</v>
      </c>
      <c r="C132" s="14" t="s">
        <v>5031</v>
      </c>
      <c r="D132" s="14" t="str">
        <f>"1540496X"</f>
        <v>1540496X</v>
      </c>
      <c r="E132" s="14"/>
      <c r="F132" s="14" t="str">
        <f>"2016"</f>
        <v>2016</v>
      </c>
      <c r="G132" s="14">
        <v>52</v>
      </c>
      <c r="H132" s="14">
        <v>1</v>
      </c>
      <c r="I132" s="14">
        <v>52</v>
      </c>
      <c r="J132" s="14">
        <v>14</v>
      </c>
      <c r="K132" s="14">
        <v>111590481</v>
      </c>
      <c r="L132" s="14" t="s">
        <v>5032</v>
      </c>
      <c r="M132" s="14" t="s">
        <v>4275</v>
      </c>
      <c r="N132" s="14" t="s">
        <v>4261</v>
      </c>
      <c r="O132" s="13" t="s">
        <v>5033</v>
      </c>
      <c r="P132" s="14" t="s">
        <v>5034</v>
      </c>
      <c r="Q132" s="14" t="s">
        <v>5035</v>
      </c>
      <c r="R132" s="6" t="s">
        <v>5744</v>
      </c>
      <c r="S132" s="14" t="s">
        <v>2138</v>
      </c>
    </row>
    <row r="133" spans="1:19" ht="89.25" x14ac:dyDescent="0.2">
      <c r="A133" s="13" t="s">
        <v>5036</v>
      </c>
      <c r="B133" s="14" t="s">
        <v>5037</v>
      </c>
      <c r="C133" s="13" t="s">
        <v>4361</v>
      </c>
      <c r="D133" s="14" t="str">
        <f>"23832126"</f>
        <v>23832126</v>
      </c>
      <c r="E133" s="14"/>
      <c r="F133" s="14" t="str">
        <f>"Sep2016"</f>
        <v>Sep2016</v>
      </c>
      <c r="G133" s="14">
        <v>3</v>
      </c>
      <c r="H133" s="14">
        <v>9</v>
      </c>
      <c r="I133" s="14">
        <v>459</v>
      </c>
      <c r="J133" s="14">
        <v>14</v>
      </c>
      <c r="K133" s="14">
        <v>119485988</v>
      </c>
      <c r="L133" s="14"/>
      <c r="M133" s="14" t="s">
        <v>4361</v>
      </c>
      <c r="N133" s="14" t="s">
        <v>4261</v>
      </c>
      <c r="O133" s="13" t="s">
        <v>5038</v>
      </c>
      <c r="P133" s="14" t="s">
        <v>5039</v>
      </c>
      <c r="Q133" s="14" t="s">
        <v>5040</v>
      </c>
      <c r="R133" s="6" t="s">
        <v>5745</v>
      </c>
      <c r="S133" s="14" t="s">
        <v>2138</v>
      </c>
    </row>
    <row r="134" spans="1:19" ht="51" x14ac:dyDescent="0.2">
      <c r="A134" s="13" t="s">
        <v>5041</v>
      </c>
      <c r="B134" s="14" t="s">
        <v>5042</v>
      </c>
      <c r="C134" s="13" t="s">
        <v>4361</v>
      </c>
      <c r="D134" s="14" t="str">
        <f>"23832126"</f>
        <v>23832126</v>
      </c>
      <c r="E134" s="14"/>
      <c r="F134" s="14" t="str">
        <f>"Mar2016"</f>
        <v>Mar2016</v>
      </c>
      <c r="G134" s="14">
        <v>3</v>
      </c>
      <c r="H134" s="14">
        <v>3</v>
      </c>
      <c r="I134" s="14">
        <v>202</v>
      </c>
      <c r="J134" s="14">
        <v>9</v>
      </c>
      <c r="K134" s="14">
        <v>116294590</v>
      </c>
      <c r="L134" s="14"/>
      <c r="M134" s="14" t="s">
        <v>4361</v>
      </c>
      <c r="N134" s="14" t="s">
        <v>4261</v>
      </c>
      <c r="O134" s="13" t="s">
        <v>5043</v>
      </c>
      <c r="P134" s="14" t="s">
        <v>5044</v>
      </c>
      <c r="Q134" s="14" t="s">
        <v>5045</v>
      </c>
      <c r="R134" s="6" t="s">
        <v>5746</v>
      </c>
      <c r="S134" s="14" t="s">
        <v>2138</v>
      </c>
    </row>
    <row r="135" spans="1:19" ht="76.5" x14ac:dyDescent="0.2">
      <c r="A135" s="13" t="s">
        <v>5046</v>
      </c>
      <c r="B135" s="14" t="s">
        <v>5047</v>
      </c>
      <c r="C135" s="13" t="s">
        <v>5048</v>
      </c>
      <c r="D135" s="14" t="str">
        <f>"09704205"</f>
        <v>09704205</v>
      </c>
      <c r="E135" s="14"/>
      <c r="F135" s="14" t="str">
        <f>"Jan-Jun2015"</f>
        <v>Jan-Jun2015</v>
      </c>
      <c r="G135" s="14">
        <v>28</v>
      </c>
      <c r="H135" s="14">
        <v>1</v>
      </c>
      <c r="I135" s="14">
        <v>71</v>
      </c>
      <c r="J135" s="14">
        <v>10</v>
      </c>
      <c r="K135" s="14">
        <v>110682913</v>
      </c>
      <c r="L135" s="14"/>
      <c r="M135" s="14" t="s">
        <v>5049</v>
      </c>
      <c r="N135" s="14" t="s">
        <v>4261</v>
      </c>
      <c r="O135" s="13" t="s">
        <v>5050</v>
      </c>
      <c r="P135" s="14"/>
      <c r="Q135" s="14" t="s">
        <v>5051</v>
      </c>
      <c r="R135" s="6" t="s">
        <v>5747</v>
      </c>
      <c r="S135" s="14" t="s">
        <v>2138</v>
      </c>
    </row>
    <row r="136" spans="1:19" ht="38.25" x14ac:dyDescent="0.2">
      <c r="A136" s="13" t="s">
        <v>5052</v>
      </c>
      <c r="B136" s="14" t="s">
        <v>5053</v>
      </c>
      <c r="C136" s="13" t="s">
        <v>4361</v>
      </c>
      <c r="D136" s="14" t="str">
        <f>"23832126"</f>
        <v>23832126</v>
      </c>
      <c r="E136" s="14"/>
      <c r="F136" s="14" t="str">
        <f>"Jun2015"</f>
        <v>Jun2015</v>
      </c>
      <c r="G136" s="14">
        <v>2</v>
      </c>
      <c r="H136" s="14">
        <v>6</v>
      </c>
      <c r="I136" s="14">
        <v>517</v>
      </c>
      <c r="J136" s="14">
        <v>10</v>
      </c>
      <c r="K136" s="14">
        <v>110457112</v>
      </c>
      <c r="L136" s="14"/>
      <c r="M136" s="14" t="s">
        <v>4361</v>
      </c>
      <c r="N136" s="14" t="s">
        <v>4261</v>
      </c>
      <c r="O136" s="13" t="s">
        <v>5054</v>
      </c>
      <c r="P136" s="14" t="s">
        <v>5055</v>
      </c>
      <c r="Q136" s="14" t="s">
        <v>5056</v>
      </c>
      <c r="R136" s="6" t="s">
        <v>5748</v>
      </c>
      <c r="S136" s="14" t="s">
        <v>2138</v>
      </c>
    </row>
    <row r="137" spans="1:19" ht="51" x14ac:dyDescent="0.2">
      <c r="A137" s="13" t="s">
        <v>5057</v>
      </c>
      <c r="B137" s="14" t="s">
        <v>5058</v>
      </c>
      <c r="C137" s="13" t="s">
        <v>5048</v>
      </c>
      <c r="D137" s="14" t="str">
        <f>"09704205"</f>
        <v>09704205</v>
      </c>
      <c r="E137" s="14"/>
      <c r="F137" s="14" t="str">
        <f>"Jan-Jun2015"</f>
        <v>Jan-Jun2015</v>
      </c>
      <c r="G137" s="14">
        <v>28</v>
      </c>
      <c r="H137" s="14">
        <v>1</v>
      </c>
      <c r="I137" s="14">
        <v>22</v>
      </c>
      <c r="J137" s="14">
        <v>11</v>
      </c>
      <c r="K137" s="14">
        <v>110682909</v>
      </c>
      <c r="L137" s="14"/>
      <c r="M137" s="14" t="s">
        <v>5049</v>
      </c>
      <c r="N137" s="14" t="s">
        <v>4261</v>
      </c>
      <c r="O137" s="13" t="s">
        <v>5059</v>
      </c>
      <c r="P137" s="14" t="s">
        <v>5060</v>
      </c>
      <c r="Q137" s="14" t="s">
        <v>5061</v>
      </c>
      <c r="R137" s="6" t="s">
        <v>5749</v>
      </c>
      <c r="S137" s="14" t="s">
        <v>2138</v>
      </c>
    </row>
    <row r="138" spans="1:19" ht="51" x14ac:dyDescent="0.2">
      <c r="A138" s="13" t="s">
        <v>5062</v>
      </c>
      <c r="B138" s="14" t="s">
        <v>5063</v>
      </c>
      <c r="C138" s="13" t="s">
        <v>4361</v>
      </c>
      <c r="D138" s="14" t="str">
        <f>"23832126"</f>
        <v>23832126</v>
      </c>
      <c r="E138" s="14"/>
      <c r="F138" s="14" t="str">
        <f>"Jun2015"</f>
        <v>Jun2015</v>
      </c>
      <c r="G138" s="14">
        <v>2</v>
      </c>
      <c r="H138" s="14">
        <v>6</v>
      </c>
      <c r="I138" s="14">
        <v>547</v>
      </c>
      <c r="J138" s="14">
        <v>11</v>
      </c>
      <c r="K138" s="14">
        <v>110457109</v>
      </c>
      <c r="L138" s="14"/>
      <c r="M138" s="14" t="s">
        <v>4361</v>
      </c>
      <c r="N138" s="14" t="s">
        <v>4261</v>
      </c>
      <c r="O138" s="13" t="s">
        <v>5064</v>
      </c>
      <c r="P138" s="14" t="s">
        <v>5065</v>
      </c>
      <c r="Q138" s="14" t="s">
        <v>5066</v>
      </c>
      <c r="R138" s="6" t="s">
        <v>5750</v>
      </c>
      <c r="S138" s="14" t="s">
        <v>2138</v>
      </c>
    </row>
    <row r="139" spans="1:19" ht="51" x14ac:dyDescent="0.2">
      <c r="A139" s="13" t="s">
        <v>5067</v>
      </c>
      <c r="B139" s="14"/>
      <c r="C139" s="14" t="s">
        <v>5068</v>
      </c>
      <c r="D139" s="14" t="str">
        <f>"00218448"</f>
        <v>00218448</v>
      </c>
      <c r="E139" s="14"/>
      <c r="F139" s="14" t="str">
        <f>"Feb2016"</f>
        <v>Feb2016</v>
      </c>
      <c r="G139" s="14">
        <v>221</v>
      </c>
      <c r="H139" s="14">
        <v>2</v>
      </c>
      <c r="I139" s="14">
        <v>44</v>
      </c>
      <c r="J139" s="14">
        <v>3</v>
      </c>
      <c r="K139" s="14">
        <v>112713806</v>
      </c>
      <c r="L139" s="14"/>
      <c r="M139" s="14" t="s">
        <v>5069</v>
      </c>
      <c r="N139" s="14" t="s">
        <v>4261</v>
      </c>
      <c r="O139" s="13" t="s">
        <v>5070</v>
      </c>
      <c r="P139" s="14"/>
      <c r="Q139" s="14" t="s">
        <v>5071</v>
      </c>
      <c r="R139" s="6" t="s">
        <v>5751</v>
      </c>
      <c r="S139" s="14" t="s">
        <v>2138</v>
      </c>
    </row>
    <row r="140" spans="1:19" ht="38.25" x14ac:dyDescent="0.2">
      <c r="A140" s="13" t="s">
        <v>5072</v>
      </c>
      <c r="B140" s="14"/>
      <c r="C140" s="13" t="s">
        <v>5073</v>
      </c>
      <c r="D140" s="14" t="str">
        <f>"03744795"</f>
        <v>03744795</v>
      </c>
      <c r="E140" s="14"/>
      <c r="F140" s="14" t="str">
        <f>"Sep2016"</f>
        <v>Sep2016</v>
      </c>
      <c r="G140" s="14">
        <v>69</v>
      </c>
      <c r="H140" s="14">
        <v>8</v>
      </c>
      <c r="I140" s="14">
        <v>21</v>
      </c>
      <c r="J140" s="14">
        <v>0</v>
      </c>
      <c r="K140" s="14">
        <v>118383348</v>
      </c>
      <c r="L140" s="14"/>
      <c r="M140" s="14" t="s">
        <v>5074</v>
      </c>
      <c r="N140" s="14" t="s">
        <v>4261</v>
      </c>
      <c r="O140" s="13" t="s">
        <v>5075</v>
      </c>
      <c r="P140" s="14"/>
      <c r="Q140" s="14" t="s">
        <v>5076</v>
      </c>
      <c r="R140" s="6" t="s">
        <v>5752</v>
      </c>
      <c r="S140" s="14" t="s">
        <v>2138</v>
      </c>
    </row>
    <row r="141" spans="1:19" ht="38.25" x14ac:dyDescent="0.2">
      <c r="A141" s="13" t="s">
        <v>5077</v>
      </c>
      <c r="B141" s="14" t="s">
        <v>5078</v>
      </c>
      <c r="C141" s="14" t="s">
        <v>5079</v>
      </c>
      <c r="D141" s="14" t="str">
        <f t="shared" ref="D141:D162" si="1">"00178012"</f>
        <v>00178012</v>
      </c>
      <c r="E141" s="14"/>
      <c r="F141" s="14" t="str">
        <f>"May/Jun2020"</f>
        <v>May/Jun2020</v>
      </c>
      <c r="G141" s="14">
        <v>98</v>
      </c>
      <c r="H141" s="14">
        <v>3</v>
      </c>
      <c r="I141" s="14">
        <v>152</v>
      </c>
      <c r="J141" s="14">
        <v>6</v>
      </c>
      <c r="K141" s="14">
        <v>142838338</v>
      </c>
      <c r="L141" s="14"/>
      <c r="M141" s="14" t="s">
        <v>5080</v>
      </c>
      <c r="N141" s="14" t="s">
        <v>4261</v>
      </c>
      <c r="O141" s="13" t="s">
        <v>5081</v>
      </c>
      <c r="P141" s="14"/>
      <c r="Q141" s="14" t="s">
        <v>5082</v>
      </c>
      <c r="R141" s="6" t="s">
        <v>5753</v>
      </c>
      <c r="S141" s="14" t="s">
        <v>5083</v>
      </c>
    </row>
    <row r="142" spans="1:19" ht="38.25" x14ac:dyDescent="0.2">
      <c r="A142" s="13" t="s">
        <v>5084</v>
      </c>
      <c r="B142" s="14" t="s">
        <v>5085</v>
      </c>
      <c r="C142" s="14" t="s">
        <v>5079</v>
      </c>
      <c r="D142" s="14" t="str">
        <f t="shared" si="1"/>
        <v>00178012</v>
      </c>
      <c r="E142" s="14"/>
      <c r="F142" s="14" t="str">
        <f>"Sep/Oct2018"</f>
        <v>Sep/Oct2018</v>
      </c>
      <c r="G142" s="14">
        <v>96</v>
      </c>
      <c r="H142" s="14">
        <v>5</v>
      </c>
      <c r="I142" s="14">
        <v>145</v>
      </c>
      <c r="J142" s="14">
        <v>5</v>
      </c>
      <c r="K142" s="14">
        <v>131356804</v>
      </c>
      <c r="L142" s="14"/>
      <c r="M142" s="14" t="s">
        <v>5080</v>
      </c>
      <c r="N142" s="14" t="s">
        <v>4261</v>
      </c>
      <c r="O142" s="13" t="s">
        <v>5086</v>
      </c>
      <c r="P142" s="14"/>
      <c r="Q142" s="14" t="s">
        <v>5087</v>
      </c>
      <c r="R142" s="6" t="s">
        <v>5754</v>
      </c>
      <c r="S142" s="14" t="s">
        <v>5083</v>
      </c>
    </row>
    <row r="143" spans="1:19" ht="63.75" x14ac:dyDescent="0.2">
      <c r="A143" s="13" t="s">
        <v>5088</v>
      </c>
      <c r="B143" s="14" t="s">
        <v>5089</v>
      </c>
      <c r="C143" s="14" t="s">
        <v>5079</v>
      </c>
      <c r="D143" s="14" t="str">
        <f t="shared" si="1"/>
        <v>00178012</v>
      </c>
      <c r="E143" s="14"/>
      <c r="F143" s="14" t="str">
        <f>"Sep2016"</f>
        <v>Sep2016</v>
      </c>
      <c r="G143" s="14">
        <v>94</v>
      </c>
      <c r="H143" s="14">
        <v>9</v>
      </c>
      <c r="I143" s="14">
        <v>109</v>
      </c>
      <c r="J143" s="14">
        <v>5</v>
      </c>
      <c r="K143" s="14">
        <v>117516195</v>
      </c>
      <c r="L143" s="14"/>
      <c r="M143" s="14" t="s">
        <v>5080</v>
      </c>
      <c r="N143" s="14" t="s">
        <v>4261</v>
      </c>
      <c r="O143" s="13" t="s">
        <v>5090</v>
      </c>
      <c r="P143" s="14"/>
      <c r="Q143" s="14" t="s">
        <v>5091</v>
      </c>
      <c r="R143" s="6" t="s">
        <v>5755</v>
      </c>
      <c r="S143" s="14" t="s">
        <v>5083</v>
      </c>
    </row>
    <row r="144" spans="1:19" ht="76.5" x14ac:dyDescent="0.2">
      <c r="A144" s="13" t="s">
        <v>5092</v>
      </c>
      <c r="B144" s="14" t="s">
        <v>5093</v>
      </c>
      <c r="C144" s="14" t="s">
        <v>5079</v>
      </c>
      <c r="D144" s="14" t="str">
        <f t="shared" si="1"/>
        <v>00178012</v>
      </c>
      <c r="E144" s="14"/>
      <c r="F144" s="14" t="str">
        <f>"Mar2015"</f>
        <v>Mar2015</v>
      </c>
      <c r="G144" s="14">
        <v>93</v>
      </c>
      <c r="H144" s="14">
        <v>3</v>
      </c>
      <c r="I144" s="14">
        <v>121</v>
      </c>
      <c r="J144" s="14">
        <v>3</v>
      </c>
      <c r="K144" s="14">
        <v>101105384</v>
      </c>
      <c r="L144" s="14"/>
      <c r="M144" s="14" t="s">
        <v>5080</v>
      </c>
      <c r="N144" s="14" t="s">
        <v>4261</v>
      </c>
      <c r="O144" s="13" t="s">
        <v>5094</v>
      </c>
      <c r="P144" s="14"/>
      <c r="Q144" s="14" t="s">
        <v>5095</v>
      </c>
      <c r="R144" s="6" t="s">
        <v>5756</v>
      </c>
      <c r="S144" s="14" t="s">
        <v>5083</v>
      </c>
    </row>
    <row r="145" spans="1:19" ht="76.5" x14ac:dyDescent="0.2">
      <c r="A145" s="13" t="s">
        <v>5096</v>
      </c>
      <c r="B145" s="14" t="s">
        <v>5097</v>
      </c>
      <c r="C145" s="14" t="s">
        <v>5079</v>
      </c>
      <c r="D145" s="14" t="str">
        <f t="shared" si="1"/>
        <v>00178012</v>
      </c>
      <c r="E145" s="14"/>
      <c r="F145" s="14" t="str">
        <f>"Dec2015"</f>
        <v>Dec2015</v>
      </c>
      <c r="G145" s="14">
        <v>93</v>
      </c>
      <c r="H145" s="14">
        <v>12</v>
      </c>
      <c r="I145" s="14">
        <v>119</v>
      </c>
      <c r="J145" s="14">
        <v>5</v>
      </c>
      <c r="K145" s="14">
        <v>111098553</v>
      </c>
      <c r="L145" s="14"/>
      <c r="M145" s="14" t="s">
        <v>5080</v>
      </c>
      <c r="N145" s="14" t="s">
        <v>4261</v>
      </c>
      <c r="O145" s="13" t="s">
        <v>5098</v>
      </c>
      <c r="P145" s="14"/>
      <c r="Q145" s="14" t="s">
        <v>5099</v>
      </c>
      <c r="R145" s="6" t="s">
        <v>5757</v>
      </c>
      <c r="S145" s="14" t="s">
        <v>5083</v>
      </c>
    </row>
    <row r="146" spans="1:19" ht="38.25" x14ac:dyDescent="0.2">
      <c r="A146" s="13" t="s">
        <v>5100</v>
      </c>
      <c r="B146" s="14" t="s">
        <v>5101</v>
      </c>
      <c r="C146" s="14" t="s">
        <v>5079</v>
      </c>
      <c r="D146" s="14" t="str">
        <f t="shared" si="1"/>
        <v>00178012</v>
      </c>
      <c r="E146" s="14"/>
      <c r="F146" s="14" t="str">
        <f>"Nov/Dec2019"</f>
        <v>Nov/Dec2019</v>
      </c>
      <c r="G146" s="14">
        <v>97</v>
      </c>
      <c r="H146" s="14">
        <v>6</v>
      </c>
      <c r="I146" s="14">
        <v>156</v>
      </c>
      <c r="J146" s="14">
        <v>5</v>
      </c>
      <c r="K146" s="14">
        <v>139017622</v>
      </c>
      <c r="L146" s="14"/>
      <c r="M146" s="14" t="s">
        <v>5080</v>
      </c>
      <c r="N146" s="14" t="s">
        <v>4261</v>
      </c>
      <c r="O146" s="13" t="s">
        <v>5102</v>
      </c>
      <c r="P146" s="14"/>
      <c r="Q146" s="14" t="s">
        <v>5103</v>
      </c>
      <c r="R146" s="6" t="s">
        <v>5758</v>
      </c>
      <c r="S146" s="14" t="s">
        <v>5083</v>
      </c>
    </row>
    <row r="147" spans="1:19" ht="38.25" x14ac:dyDescent="0.2">
      <c r="A147" s="13" t="s">
        <v>5104</v>
      </c>
      <c r="B147" s="14" t="s">
        <v>5105</v>
      </c>
      <c r="C147" s="14" t="s">
        <v>5079</v>
      </c>
      <c r="D147" s="14" t="str">
        <f t="shared" si="1"/>
        <v>00178012</v>
      </c>
      <c r="E147" s="14"/>
      <c r="F147" s="14" t="str">
        <f>"Jan/Feb2020"</f>
        <v>Jan/Feb2020</v>
      </c>
      <c r="G147" s="14">
        <v>98</v>
      </c>
      <c r="H147" s="14">
        <v>1</v>
      </c>
      <c r="I147" s="14">
        <v>140</v>
      </c>
      <c r="J147" s="14">
        <v>6</v>
      </c>
      <c r="K147" s="14">
        <v>140216550</v>
      </c>
      <c r="L147" s="14"/>
      <c r="M147" s="14" t="s">
        <v>5080</v>
      </c>
      <c r="N147" s="14" t="s">
        <v>4261</v>
      </c>
      <c r="O147" s="13" t="s">
        <v>5106</v>
      </c>
      <c r="P147" s="14"/>
      <c r="Q147" s="14" t="s">
        <v>5107</v>
      </c>
      <c r="R147" s="6" t="s">
        <v>5759</v>
      </c>
      <c r="S147" s="14" t="s">
        <v>5083</v>
      </c>
    </row>
    <row r="148" spans="1:19" ht="63.75" x14ac:dyDescent="0.2">
      <c r="A148" s="13" t="s">
        <v>5108</v>
      </c>
      <c r="B148" s="14" t="s">
        <v>5109</v>
      </c>
      <c r="C148" s="14" t="s">
        <v>5079</v>
      </c>
      <c r="D148" s="14" t="str">
        <f t="shared" si="1"/>
        <v>00178012</v>
      </c>
      <c r="E148" s="14"/>
      <c r="F148" s="14" t="str">
        <f>"Oct2016"</f>
        <v>Oct2016</v>
      </c>
      <c r="G148" s="14">
        <v>94</v>
      </c>
      <c r="H148" s="14">
        <v>10</v>
      </c>
      <c r="I148" s="14">
        <v>117</v>
      </c>
      <c r="J148" s="14">
        <v>5</v>
      </c>
      <c r="K148" s="14">
        <v>118307998</v>
      </c>
      <c r="L148" s="14"/>
      <c r="M148" s="14" t="s">
        <v>5080</v>
      </c>
      <c r="N148" s="14" t="s">
        <v>4261</v>
      </c>
      <c r="O148" s="13" t="s">
        <v>5110</v>
      </c>
      <c r="P148" s="14"/>
      <c r="Q148" s="14" t="s">
        <v>5111</v>
      </c>
      <c r="R148" s="6" t="s">
        <v>5760</v>
      </c>
      <c r="S148" s="14" t="s">
        <v>5083</v>
      </c>
    </row>
    <row r="149" spans="1:19" ht="63.75" x14ac:dyDescent="0.2">
      <c r="A149" s="13" t="s">
        <v>5112</v>
      </c>
      <c r="B149" s="14" t="s">
        <v>5113</v>
      </c>
      <c r="C149" s="14" t="s">
        <v>5079</v>
      </c>
      <c r="D149" s="14" t="str">
        <f t="shared" si="1"/>
        <v>00178012</v>
      </c>
      <c r="E149" s="14"/>
      <c r="F149" s="14" t="str">
        <f>"Jan/Feb2017"</f>
        <v>Jan/Feb2017</v>
      </c>
      <c r="G149" s="14">
        <v>95</v>
      </c>
      <c r="H149" s="14">
        <v>1</v>
      </c>
      <c r="I149" s="14">
        <v>157</v>
      </c>
      <c r="J149" s="14">
        <v>5</v>
      </c>
      <c r="K149" s="14">
        <v>120355187</v>
      </c>
      <c r="L149" s="14"/>
      <c r="M149" s="14" t="s">
        <v>5080</v>
      </c>
      <c r="N149" s="14" t="s">
        <v>4261</v>
      </c>
      <c r="O149" s="13" t="s">
        <v>5114</v>
      </c>
      <c r="P149" s="14"/>
      <c r="Q149" s="14" t="s">
        <v>5115</v>
      </c>
      <c r="R149" s="6" t="s">
        <v>5761</v>
      </c>
      <c r="S149" s="14" t="s">
        <v>5083</v>
      </c>
    </row>
    <row r="150" spans="1:19" ht="38.25" x14ac:dyDescent="0.2">
      <c r="A150" s="13" t="s">
        <v>5116</v>
      </c>
      <c r="B150" s="14" t="s">
        <v>5117</v>
      </c>
      <c r="C150" s="14" t="s">
        <v>5079</v>
      </c>
      <c r="D150" s="14" t="str">
        <f t="shared" si="1"/>
        <v>00178012</v>
      </c>
      <c r="E150" s="14"/>
      <c r="F150" s="14" t="str">
        <f>"Nov2016"</f>
        <v>Nov2016</v>
      </c>
      <c r="G150" s="14">
        <v>94</v>
      </c>
      <c r="H150" s="14">
        <v>11</v>
      </c>
      <c r="I150" s="14">
        <v>105</v>
      </c>
      <c r="J150" s="14">
        <v>5</v>
      </c>
      <c r="K150" s="14">
        <v>118866568</v>
      </c>
      <c r="L150" s="14"/>
      <c r="M150" s="14" t="s">
        <v>5080</v>
      </c>
      <c r="N150" s="14" t="s">
        <v>4261</v>
      </c>
      <c r="O150" s="13" t="s">
        <v>5118</v>
      </c>
      <c r="P150" s="14"/>
      <c r="Q150" s="14" t="s">
        <v>5119</v>
      </c>
      <c r="R150" s="6" t="s">
        <v>5762</v>
      </c>
      <c r="S150" s="14" t="s">
        <v>5083</v>
      </c>
    </row>
    <row r="151" spans="1:19" ht="38.25" x14ac:dyDescent="0.2">
      <c r="A151" s="13" t="s">
        <v>5120</v>
      </c>
      <c r="B151" s="14" t="s">
        <v>5121</v>
      </c>
      <c r="C151" s="14" t="s">
        <v>5079</v>
      </c>
      <c r="D151" s="14" t="str">
        <f t="shared" si="1"/>
        <v>00178012</v>
      </c>
      <c r="E151" s="14"/>
      <c r="F151" s="14" t="str">
        <f>"Nov2015"</f>
        <v>Nov2015</v>
      </c>
      <c r="G151" s="14">
        <v>93</v>
      </c>
      <c r="H151" s="14">
        <v>11</v>
      </c>
      <c r="I151" s="14">
        <v>145</v>
      </c>
      <c r="J151" s="14">
        <v>5</v>
      </c>
      <c r="K151" s="14">
        <v>110319368</v>
      </c>
      <c r="L151" s="14"/>
      <c r="M151" s="14" t="s">
        <v>5080</v>
      </c>
      <c r="N151" s="14" t="s">
        <v>4261</v>
      </c>
      <c r="O151" s="13" t="s">
        <v>5122</v>
      </c>
      <c r="P151" s="14"/>
      <c r="Q151" s="14" t="s">
        <v>5123</v>
      </c>
      <c r="R151" s="6" t="s">
        <v>5763</v>
      </c>
      <c r="S151" s="14" t="s">
        <v>5083</v>
      </c>
    </row>
    <row r="152" spans="1:19" ht="51" x14ac:dyDescent="0.2">
      <c r="A152" s="13" t="s">
        <v>5124</v>
      </c>
      <c r="B152" s="14" t="s">
        <v>5125</v>
      </c>
      <c r="C152" s="14" t="s">
        <v>5079</v>
      </c>
      <c r="D152" s="14" t="str">
        <f t="shared" si="1"/>
        <v>00178012</v>
      </c>
      <c r="E152" s="14"/>
      <c r="F152" s="14" t="str">
        <f>"Sep/Oct2020"</f>
        <v>Sep/Oct2020</v>
      </c>
      <c r="G152" s="14">
        <v>98</v>
      </c>
      <c r="H152" s="14">
        <v>5</v>
      </c>
      <c r="I152" s="14">
        <v>140</v>
      </c>
      <c r="J152" s="14">
        <v>6</v>
      </c>
      <c r="K152" s="14">
        <v>144910753</v>
      </c>
      <c r="L152" s="14"/>
      <c r="M152" s="14" t="s">
        <v>5080</v>
      </c>
      <c r="N152" s="14" t="s">
        <v>4261</v>
      </c>
      <c r="O152" s="13" t="s">
        <v>5126</v>
      </c>
      <c r="P152" s="14"/>
      <c r="Q152" s="14" t="s">
        <v>5127</v>
      </c>
      <c r="R152" s="6" t="s">
        <v>5764</v>
      </c>
      <c r="S152" s="14" t="s">
        <v>5083</v>
      </c>
    </row>
    <row r="153" spans="1:19" ht="38.25" x14ac:dyDescent="0.2">
      <c r="A153" s="13" t="s">
        <v>5128</v>
      </c>
      <c r="B153" s="14" t="s">
        <v>5129</v>
      </c>
      <c r="C153" s="14" t="s">
        <v>5079</v>
      </c>
      <c r="D153" s="14" t="str">
        <f t="shared" si="1"/>
        <v>00178012</v>
      </c>
      <c r="E153" s="14"/>
      <c r="F153" s="14" t="str">
        <f>"Mar/Apr2020"</f>
        <v>Mar/Apr2020</v>
      </c>
      <c r="G153" s="14">
        <v>98</v>
      </c>
      <c r="H153" s="14">
        <v>2</v>
      </c>
      <c r="I153" s="14">
        <v>140</v>
      </c>
      <c r="J153" s="14">
        <v>6</v>
      </c>
      <c r="K153" s="14">
        <v>141551792</v>
      </c>
      <c r="L153" s="14"/>
      <c r="M153" s="14" t="s">
        <v>5080</v>
      </c>
      <c r="N153" s="14" t="s">
        <v>4261</v>
      </c>
      <c r="O153" s="13" t="s">
        <v>5130</v>
      </c>
      <c r="P153" s="14"/>
      <c r="Q153" s="14" t="s">
        <v>5131</v>
      </c>
      <c r="R153" s="6" t="s">
        <v>5765</v>
      </c>
      <c r="S153" s="14" t="s">
        <v>5083</v>
      </c>
    </row>
    <row r="154" spans="1:19" ht="38.25" x14ac:dyDescent="0.2">
      <c r="A154" s="13" t="s">
        <v>5132</v>
      </c>
      <c r="B154" s="14" t="s">
        <v>5133</v>
      </c>
      <c r="C154" s="14" t="s">
        <v>5079</v>
      </c>
      <c r="D154" s="14" t="str">
        <f t="shared" si="1"/>
        <v>00178012</v>
      </c>
      <c r="E154" s="14"/>
      <c r="F154" s="14" t="str">
        <f>"Mar/Apr2019"</f>
        <v>Mar/Apr2019</v>
      </c>
      <c r="G154" s="14">
        <v>97</v>
      </c>
      <c r="H154" s="14">
        <v>2</v>
      </c>
      <c r="I154" s="14">
        <v>140</v>
      </c>
      <c r="J154" s="14">
        <v>5</v>
      </c>
      <c r="K154" s="14">
        <v>134854838</v>
      </c>
      <c r="L154" s="14"/>
      <c r="M154" s="14" t="s">
        <v>5080</v>
      </c>
      <c r="N154" s="14" t="s">
        <v>4261</v>
      </c>
      <c r="O154" s="13" t="s">
        <v>5134</v>
      </c>
      <c r="P154" s="14"/>
      <c r="Q154" s="14" t="s">
        <v>5135</v>
      </c>
      <c r="R154" s="6" t="s">
        <v>5766</v>
      </c>
      <c r="S154" s="14" t="s">
        <v>5083</v>
      </c>
    </row>
    <row r="155" spans="1:19" ht="38.25" x14ac:dyDescent="0.2">
      <c r="A155" s="13" t="s">
        <v>5136</v>
      </c>
      <c r="B155" s="14" t="s">
        <v>5137</v>
      </c>
      <c r="C155" s="14" t="s">
        <v>5079</v>
      </c>
      <c r="D155" s="14" t="str">
        <f t="shared" si="1"/>
        <v>00178012</v>
      </c>
      <c r="E155" s="14"/>
      <c r="F155" s="14" t="str">
        <f>"Jul/Aug2016"</f>
        <v>Jul/Aug2016</v>
      </c>
      <c r="G155" s="14">
        <v>94</v>
      </c>
      <c r="H155" s="15">
        <v>44050</v>
      </c>
      <c r="I155" s="14">
        <v>119</v>
      </c>
      <c r="J155" s="14">
        <v>5</v>
      </c>
      <c r="K155" s="14">
        <v>116331772</v>
      </c>
      <c r="L155" s="14"/>
      <c r="M155" s="14" t="s">
        <v>5080</v>
      </c>
      <c r="N155" s="14" t="s">
        <v>4261</v>
      </c>
      <c r="O155" s="13" t="s">
        <v>5138</v>
      </c>
      <c r="P155" s="14"/>
      <c r="Q155" s="14" t="s">
        <v>5139</v>
      </c>
      <c r="R155" s="6" t="s">
        <v>5767</v>
      </c>
      <c r="S155" s="14" t="s">
        <v>5083</v>
      </c>
    </row>
    <row r="156" spans="1:19" ht="38.25" x14ac:dyDescent="0.2">
      <c r="A156" s="13" t="s">
        <v>5140</v>
      </c>
      <c r="B156" s="14" t="s">
        <v>5141</v>
      </c>
      <c r="C156" s="14" t="s">
        <v>5079</v>
      </c>
      <c r="D156" s="14" t="str">
        <f t="shared" si="1"/>
        <v>00178012</v>
      </c>
      <c r="E156" s="14"/>
      <c r="F156" s="14" t="str">
        <f>"Dec2016"</f>
        <v>Dec2016</v>
      </c>
      <c r="G156" s="14">
        <v>94</v>
      </c>
      <c r="H156" s="14">
        <v>12</v>
      </c>
      <c r="I156" s="14">
        <v>103</v>
      </c>
      <c r="J156" s="14">
        <v>5</v>
      </c>
      <c r="K156" s="14">
        <v>119660308</v>
      </c>
      <c r="L156" s="14"/>
      <c r="M156" s="14" t="s">
        <v>5080</v>
      </c>
      <c r="N156" s="14" t="s">
        <v>4261</v>
      </c>
      <c r="O156" s="13" t="s">
        <v>5142</v>
      </c>
      <c r="P156" s="14"/>
      <c r="Q156" s="14" t="s">
        <v>5143</v>
      </c>
      <c r="R156" s="6" t="s">
        <v>5768</v>
      </c>
      <c r="S156" s="14" t="s">
        <v>5083</v>
      </c>
    </row>
    <row r="157" spans="1:19" ht="51" x14ac:dyDescent="0.2">
      <c r="A157" s="13" t="s">
        <v>5144</v>
      </c>
      <c r="B157" s="14" t="s">
        <v>5145</v>
      </c>
      <c r="C157" s="14" t="s">
        <v>5079</v>
      </c>
      <c r="D157" s="14" t="str">
        <f t="shared" si="1"/>
        <v>00178012</v>
      </c>
      <c r="E157" s="14"/>
      <c r="F157" s="14" t="str">
        <f>"May2015"</f>
        <v>May2015</v>
      </c>
      <c r="G157" s="14">
        <v>93</v>
      </c>
      <c r="H157" s="14">
        <v>5</v>
      </c>
      <c r="I157" s="14">
        <v>113</v>
      </c>
      <c r="J157" s="14">
        <v>5</v>
      </c>
      <c r="K157" s="14">
        <v>102262160</v>
      </c>
      <c r="L157" s="14"/>
      <c r="M157" s="14" t="s">
        <v>5080</v>
      </c>
      <c r="N157" s="14" t="s">
        <v>4261</v>
      </c>
      <c r="O157" s="13" t="s">
        <v>5146</v>
      </c>
      <c r="P157" s="14"/>
      <c r="Q157" s="14" t="s">
        <v>5147</v>
      </c>
      <c r="R157" s="6" t="s">
        <v>5769</v>
      </c>
      <c r="S157" s="14" t="s">
        <v>5083</v>
      </c>
    </row>
    <row r="158" spans="1:19" ht="51" x14ac:dyDescent="0.2">
      <c r="A158" s="13" t="s">
        <v>5148</v>
      </c>
      <c r="B158" s="14" t="s">
        <v>5149</v>
      </c>
      <c r="C158" s="14" t="s">
        <v>5079</v>
      </c>
      <c r="D158" s="14" t="str">
        <f t="shared" si="1"/>
        <v>00178012</v>
      </c>
      <c r="E158" s="14"/>
      <c r="F158" s="14" t="str">
        <f>"May/Jun2019"</f>
        <v>May/Jun2019</v>
      </c>
      <c r="G158" s="14">
        <v>97</v>
      </c>
      <c r="H158" s="14">
        <v>3</v>
      </c>
      <c r="I158" s="14">
        <v>160</v>
      </c>
      <c r="J158" s="14">
        <v>6</v>
      </c>
      <c r="K158" s="14">
        <v>135981999</v>
      </c>
      <c r="L158" s="14"/>
      <c r="M158" s="14" t="s">
        <v>5080</v>
      </c>
      <c r="N158" s="14" t="s">
        <v>4261</v>
      </c>
      <c r="O158" s="13" t="s">
        <v>5150</v>
      </c>
      <c r="P158" s="14"/>
      <c r="Q158" s="14" t="s">
        <v>5151</v>
      </c>
      <c r="R158" s="6" t="s">
        <v>5770</v>
      </c>
      <c r="S158" s="14" t="s">
        <v>5083</v>
      </c>
    </row>
    <row r="159" spans="1:19" ht="76.5" x14ac:dyDescent="0.2">
      <c r="A159" s="13" t="s">
        <v>5152</v>
      </c>
      <c r="B159" s="14" t="s">
        <v>5153</v>
      </c>
      <c r="C159" s="14" t="s">
        <v>5079</v>
      </c>
      <c r="D159" s="14" t="str">
        <f t="shared" si="1"/>
        <v>00178012</v>
      </c>
      <c r="E159" s="14"/>
      <c r="F159" s="14" t="str">
        <f>"Jul/Aug2019"</f>
        <v>Jul/Aug2019</v>
      </c>
      <c r="G159" s="14">
        <v>97</v>
      </c>
      <c r="H159" s="14">
        <v>4</v>
      </c>
      <c r="I159" s="14">
        <v>152</v>
      </c>
      <c r="J159" s="14">
        <v>6</v>
      </c>
      <c r="K159" s="14">
        <v>137120587</v>
      </c>
      <c r="L159" s="14"/>
      <c r="M159" s="14" t="s">
        <v>5080</v>
      </c>
      <c r="N159" s="14" t="s">
        <v>4261</v>
      </c>
      <c r="O159" s="13" t="s">
        <v>5154</v>
      </c>
      <c r="P159" s="14"/>
      <c r="Q159" s="14" t="s">
        <v>5155</v>
      </c>
      <c r="R159" s="6" t="s">
        <v>5771</v>
      </c>
      <c r="S159" s="14" t="s">
        <v>5083</v>
      </c>
    </row>
    <row r="160" spans="1:19" ht="38.25" x14ac:dyDescent="0.2">
      <c r="A160" s="13" t="s">
        <v>5156</v>
      </c>
      <c r="B160" s="14" t="s">
        <v>5157</v>
      </c>
      <c r="C160" s="14" t="s">
        <v>5079</v>
      </c>
      <c r="D160" s="14" t="str">
        <f t="shared" si="1"/>
        <v>00178012</v>
      </c>
      <c r="E160" s="14"/>
      <c r="F160" s="14" t="str">
        <f>"Jan/Feb2019"</f>
        <v>Jan/Feb2019</v>
      </c>
      <c r="G160" s="14">
        <v>97</v>
      </c>
      <c r="H160" s="14">
        <v>1</v>
      </c>
      <c r="I160" s="14">
        <v>145</v>
      </c>
      <c r="J160" s="14">
        <v>5</v>
      </c>
      <c r="K160" s="14">
        <v>133608397</v>
      </c>
      <c r="L160" s="14"/>
      <c r="M160" s="14" t="s">
        <v>5080</v>
      </c>
      <c r="N160" s="14" t="s">
        <v>4261</v>
      </c>
      <c r="O160" s="13" t="s">
        <v>5158</v>
      </c>
      <c r="P160" s="14"/>
      <c r="Q160" s="14" t="s">
        <v>5159</v>
      </c>
      <c r="R160" s="6" t="s">
        <v>5772</v>
      </c>
      <c r="S160" s="14" t="s">
        <v>5083</v>
      </c>
    </row>
    <row r="161" spans="1:19" ht="38.25" x14ac:dyDescent="0.2">
      <c r="A161" s="13" t="s">
        <v>5160</v>
      </c>
      <c r="B161" s="14" t="s">
        <v>5161</v>
      </c>
      <c r="C161" s="14" t="s">
        <v>5079</v>
      </c>
      <c r="D161" s="14" t="str">
        <f t="shared" si="1"/>
        <v>00178012</v>
      </c>
      <c r="E161" s="14"/>
      <c r="F161" s="14" t="str">
        <f>"Jun2016"</f>
        <v>Jun2016</v>
      </c>
      <c r="G161" s="14">
        <v>94</v>
      </c>
      <c r="H161" s="14">
        <v>6</v>
      </c>
      <c r="I161" s="14">
        <v>109</v>
      </c>
      <c r="J161" s="14">
        <v>5</v>
      </c>
      <c r="K161" s="14">
        <v>115490819</v>
      </c>
      <c r="L161" s="14"/>
      <c r="M161" s="14" t="s">
        <v>5080</v>
      </c>
      <c r="N161" s="14" t="s">
        <v>4261</v>
      </c>
      <c r="O161" s="13" t="s">
        <v>5162</v>
      </c>
      <c r="P161" s="14"/>
      <c r="Q161" s="14" t="s">
        <v>5163</v>
      </c>
      <c r="R161" s="6" t="s">
        <v>5773</v>
      </c>
      <c r="S161" s="14" t="s">
        <v>5083</v>
      </c>
    </row>
    <row r="162" spans="1:19" ht="38.25" x14ac:dyDescent="0.2">
      <c r="A162" s="13" t="s">
        <v>5164</v>
      </c>
      <c r="B162" s="14" t="s">
        <v>5165</v>
      </c>
      <c r="C162" s="14" t="s">
        <v>5079</v>
      </c>
      <c r="D162" s="14" t="str">
        <f t="shared" si="1"/>
        <v>00178012</v>
      </c>
      <c r="E162" s="14"/>
      <c r="F162" s="14" t="str">
        <f>"Sep/Oct2019"</f>
        <v>Sep/Oct2019</v>
      </c>
      <c r="G162" s="14">
        <v>97</v>
      </c>
      <c r="H162" s="14">
        <v>5</v>
      </c>
      <c r="I162" s="14">
        <v>156</v>
      </c>
      <c r="J162" s="14">
        <v>6</v>
      </c>
      <c r="K162" s="14">
        <v>138211204</v>
      </c>
      <c r="L162" s="14"/>
      <c r="M162" s="14" t="s">
        <v>5080</v>
      </c>
      <c r="N162" s="14" t="s">
        <v>4261</v>
      </c>
      <c r="O162" s="13" t="s">
        <v>5166</v>
      </c>
      <c r="P162" s="14"/>
      <c r="Q162" s="14" t="s">
        <v>5167</v>
      </c>
      <c r="R162" s="6" t="s">
        <v>5774</v>
      </c>
      <c r="S162" s="14" t="s">
        <v>5083</v>
      </c>
    </row>
    <row r="163" spans="1:19" ht="38.25" x14ac:dyDescent="0.2">
      <c r="A163" s="13" t="s">
        <v>5168</v>
      </c>
      <c r="B163" s="14" t="s">
        <v>5169</v>
      </c>
      <c r="C163" s="13" t="s">
        <v>5170</v>
      </c>
      <c r="D163" s="14" t="str">
        <f t="shared" ref="D163:D172" si="2">"01000004"</f>
        <v>01000004</v>
      </c>
      <c r="E163" s="14"/>
      <c r="F163" s="14" t="str">
        <f>"12/15/2016"</f>
        <v>12/15/2016</v>
      </c>
      <c r="G163" s="14"/>
      <c r="H163" s="14"/>
      <c r="I163" s="14">
        <v>2</v>
      </c>
      <c r="J163" s="14">
        <v>4</v>
      </c>
      <c r="K163" s="14">
        <v>120606266</v>
      </c>
      <c r="L163" s="14"/>
      <c r="M163" s="14" t="s">
        <v>5080</v>
      </c>
      <c r="N163" s="14" t="s">
        <v>4261</v>
      </c>
      <c r="O163" s="13" t="s">
        <v>5171</v>
      </c>
      <c r="P163" s="14"/>
      <c r="Q163" s="14" t="s">
        <v>5172</v>
      </c>
      <c r="R163" s="6" t="s">
        <v>5775</v>
      </c>
      <c r="S163" s="14" t="s">
        <v>5083</v>
      </c>
    </row>
    <row r="164" spans="1:19" ht="38.25" x14ac:dyDescent="0.2">
      <c r="A164" s="13" t="s">
        <v>5112</v>
      </c>
      <c r="B164" s="14" t="s">
        <v>5173</v>
      </c>
      <c r="C164" s="13" t="s">
        <v>5170</v>
      </c>
      <c r="D164" s="14" t="str">
        <f t="shared" si="2"/>
        <v>01000004</v>
      </c>
      <c r="E164" s="14"/>
      <c r="F164" s="14" t="str">
        <f>"10/26/2016"</f>
        <v>10/26/2016</v>
      </c>
      <c r="G164" s="14"/>
      <c r="H164" s="14"/>
      <c r="I164" s="14">
        <v>2</v>
      </c>
      <c r="J164" s="14">
        <v>6</v>
      </c>
      <c r="K164" s="14">
        <v>120582858</v>
      </c>
      <c r="L164" s="14"/>
      <c r="M164" s="14" t="s">
        <v>5080</v>
      </c>
      <c r="N164" s="14" t="s">
        <v>4261</v>
      </c>
      <c r="O164" s="13" t="s">
        <v>5174</v>
      </c>
      <c r="P164" s="14"/>
      <c r="Q164" s="14" t="s">
        <v>5175</v>
      </c>
      <c r="R164" s="6" t="s">
        <v>5776</v>
      </c>
      <c r="S164" s="14" t="s">
        <v>5083</v>
      </c>
    </row>
    <row r="165" spans="1:19" ht="38.25" x14ac:dyDescent="0.2">
      <c r="A165" s="13" t="s">
        <v>5116</v>
      </c>
      <c r="B165" s="14" t="s">
        <v>5176</v>
      </c>
      <c r="C165" s="13" t="s">
        <v>5170</v>
      </c>
      <c r="D165" s="14" t="str">
        <f t="shared" si="2"/>
        <v>01000004</v>
      </c>
      <c r="E165" s="14"/>
      <c r="F165" s="14" t="str">
        <f>"8/12/2016"</f>
        <v>8/12/2016</v>
      </c>
      <c r="G165" s="14"/>
      <c r="H165" s="14"/>
      <c r="I165" s="14">
        <v>2</v>
      </c>
      <c r="J165" s="14">
        <v>6</v>
      </c>
      <c r="K165" s="14">
        <v>118678978</v>
      </c>
      <c r="L165" s="14"/>
      <c r="M165" s="14" t="s">
        <v>5080</v>
      </c>
      <c r="N165" s="14" t="s">
        <v>4261</v>
      </c>
      <c r="O165" s="13" t="s">
        <v>5177</v>
      </c>
      <c r="P165" s="14"/>
      <c r="Q165" s="14" t="s">
        <v>5178</v>
      </c>
      <c r="R165" s="6" t="s">
        <v>5777</v>
      </c>
      <c r="S165" s="14" t="s">
        <v>5083</v>
      </c>
    </row>
    <row r="166" spans="1:19" ht="38.25" x14ac:dyDescent="0.2">
      <c r="A166" s="13" t="s">
        <v>5179</v>
      </c>
      <c r="B166" s="14" t="s">
        <v>5180</v>
      </c>
      <c r="C166" s="13" t="s">
        <v>5170</v>
      </c>
      <c r="D166" s="14" t="str">
        <f t="shared" si="2"/>
        <v>01000004</v>
      </c>
      <c r="E166" s="14"/>
      <c r="F166" s="14" t="str">
        <f>"12/8/2016"</f>
        <v>12/8/2016</v>
      </c>
      <c r="G166" s="14"/>
      <c r="H166" s="14"/>
      <c r="I166" s="14">
        <v>2</v>
      </c>
      <c r="J166" s="14">
        <v>5</v>
      </c>
      <c r="K166" s="14">
        <v>120606242</v>
      </c>
      <c r="L166" s="14"/>
      <c r="M166" s="14" t="s">
        <v>5080</v>
      </c>
      <c r="N166" s="14" t="s">
        <v>4261</v>
      </c>
      <c r="O166" s="13" t="s">
        <v>5181</v>
      </c>
      <c r="P166" s="14"/>
      <c r="Q166" s="14" t="s">
        <v>5182</v>
      </c>
      <c r="R166" s="6" t="s">
        <v>5778</v>
      </c>
      <c r="S166" s="14" t="s">
        <v>5083</v>
      </c>
    </row>
    <row r="167" spans="1:19" ht="38.25" x14ac:dyDescent="0.2">
      <c r="A167" s="13" t="s">
        <v>5183</v>
      </c>
      <c r="B167" s="14" t="s">
        <v>5184</v>
      </c>
      <c r="C167" s="13" t="s">
        <v>5170</v>
      </c>
      <c r="D167" s="14" t="str">
        <f t="shared" si="2"/>
        <v>01000004</v>
      </c>
      <c r="E167" s="14"/>
      <c r="F167" s="14" t="str">
        <f>"1/6/2016"</f>
        <v>1/6/2016</v>
      </c>
      <c r="G167" s="14"/>
      <c r="H167" s="14"/>
      <c r="I167" s="14">
        <v>2</v>
      </c>
      <c r="J167" s="14">
        <v>5</v>
      </c>
      <c r="K167" s="14">
        <v>118685692</v>
      </c>
      <c r="L167" s="14"/>
      <c r="M167" s="14" t="s">
        <v>5080</v>
      </c>
      <c r="N167" s="14" t="s">
        <v>4261</v>
      </c>
      <c r="O167" s="13" t="s">
        <v>5185</v>
      </c>
      <c r="P167" s="14"/>
      <c r="Q167" s="14" t="s">
        <v>5186</v>
      </c>
      <c r="R167" s="6" t="s">
        <v>5779</v>
      </c>
      <c r="S167" s="14" t="s">
        <v>5083</v>
      </c>
    </row>
    <row r="168" spans="1:19" ht="63.75" x14ac:dyDescent="0.2">
      <c r="A168" s="13" t="s">
        <v>5187</v>
      </c>
      <c r="B168" s="14" t="s">
        <v>5188</v>
      </c>
      <c r="C168" s="13" t="s">
        <v>5170</v>
      </c>
      <c r="D168" s="14" t="str">
        <f t="shared" si="2"/>
        <v>01000004</v>
      </c>
      <c r="E168" s="14"/>
      <c r="F168" s="14" t="str">
        <f>"1/27/2016"</f>
        <v>1/27/2016</v>
      </c>
      <c r="G168" s="14"/>
      <c r="H168" s="14"/>
      <c r="I168" s="14">
        <v>2</v>
      </c>
      <c r="J168" s="14">
        <v>7</v>
      </c>
      <c r="K168" s="14">
        <v>118685773</v>
      </c>
      <c r="L168" s="14"/>
      <c r="M168" s="14" t="s">
        <v>5080</v>
      </c>
      <c r="N168" s="14" t="s">
        <v>4261</v>
      </c>
      <c r="O168" s="13" t="s">
        <v>5189</v>
      </c>
      <c r="P168" s="14"/>
      <c r="Q168" s="14" t="s">
        <v>5190</v>
      </c>
      <c r="R168" s="6" t="s">
        <v>5780</v>
      </c>
      <c r="S168" s="14" t="s">
        <v>5083</v>
      </c>
    </row>
    <row r="169" spans="1:19" ht="63.75" x14ac:dyDescent="0.2">
      <c r="A169" s="13" t="s">
        <v>5108</v>
      </c>
      <c r="B169" s="14" t="s">
        <v>5109</v>
      </c>
      <c r="C169" s="13" t="s">
        <v>5170</v>
      </c>
      <c r="D169" s="14" t="str">
        <f t="shared" si="2"/>
        <v>01000004</v>
      </c>
      <c r="E169" s="14"/>
      <c r="F169" s="14" t="str">
        <f>"7/7/2016"</f>
        <v>7/7/2016</v>
      </c>
      <c r="G169" s="14"/>
      <c r="H169" s="14"/>
      <c r="I169" s="14">
        <v>2</v>
      </c>
      <c r="J169" s="14">
        <v>7</v>
      </c>
      <c r="K169" s="14">
        <v>118678962</v>
      </c>
      <c r="L169" s="14"/>
      <c r="M169" s="14" t="s">
        <v>5080</v>
      </c>
      <c r="N169" s="14" t="s">
        <v>4261</v>
      </c>
      <c r="O169" s="13" t="s">
        <v>5191</v>
      </c>
      <c r="P169" s="14"/>
      <c r="Q169" s="14" t="s">
        <v>5192</v>
      </c>
      <c r="R169" s="6" t="s">
        <v>5781</v>
      </c>
      <c r="S169" s="14" t="s">
        <v>5083</v>
      </c>
    </row>
    <row r="170" spans="1:19" ht="38.25" x14ac:dyDescent="0.2">
      <c r="A170" s="13" t="s">
        <v>5136</v>
      </c>
      <c r="B170" s="14" t="s">
        <v>5137</v>
      </c>
      <c r="C170" s="13" t="s">
        <v>5170</v>
      </c>
      <c r="D170" s="14" t="str">
        <f t="shared" si="2"/>
        <v>01000004</v>
      </c>
      <c r="E170" s="14"/>
      <c r="F170" s="14" t="str">
        <f>"5/5/2016"</f>
        <v>5/5/2016</v>
      </c>
      <c r="G170" s="14"/>
      <c r="H170" s="14"/>
      <c r="I170" s="14">
        <v>2</v>
      </c>
      <c r="J170" s="14">
        <v>6</v>
      </c>
      <c r="K170" s="14">
        <v>118686133</v>
      </c>
      <c r="L170" s="14"/>
      <c r="M170" s="14" t="s">
        <v>5080</v>
      </c>
      <c r="N170" s="14" t="s">
        <v>4261</v>
      </c>
      <c r="O170" s="13" t="s">
        <v>5193</v>
      </c>
      <c r="P170" s="14"/>
      <c r="Q170" s="14" t="s">
        <v>5194</v>
      </c>
      <c r="R170" s="6" t="s">
        <v>5782</v>
      </c>
      <c r="S170" s="14" t="s">
        <v>5083</v>
      </c>
    </row>
    <row r="171" spans="1:19" ht="38.25" x14ac:dyDescent="0.2">
      <c r="A171" s="13" t="s">
        <v>5160</v>
      </c>
      <c r="B171" s="14" t="s">
        <v>5161</v>
      </c>
      <c r="C171" s="13" t="s">
        <v>5170</v>
      </c>
      <c r="D171" s="14" t="str">
        <f t="shared" si="2"/>
        <v>01000004</v>
      </c>
      <c r="E171" s="14"/>
      <c r="F171" s="14" t="str">
        <f>"3/29/2016"</f>
        <v>3/29/2016</v>
      </c>
      <c r="G171" s="14"/>
      <c r="H171" s="14"/>
      <c r="I171" s="14">
        <v>2</v>
      </c>
      <c r="J171" s="14">
        <v>7</v>
      </c>
      <c r="K171" s="14">
        <v>118685960</v>
      </c>
      <c r="L171" s="14"/>
      <c r="M171" s="14" t="s">
        <v>5080</v>
      </c>
      <c r="N171" s="14" t="s">
        <v>4261</v>
      </c>
      <c r="O171" s="13" t="s">
        <v>5195</v>
      </c>
      <c r="P171" s="14"/>
      <c r="Q171" s="14" t="s">
        <v>5196</v>
      </c>
      <c r="R171" s="6" t="s">
        <v>5783</v>
      </c>
      <c r="S171" s="14" t="s">
        <v>5083</v>
      </c>
    </row>
    <row r="172" spans="1:19" ht="51" x14ac:dyDescent="0.2">
      <c r="A172" s="13" t="s">
        <v>5197</v>
      </c>
      <c r="B172" s="14" t="s">
        <v>5198</v>
      </c>
      <c r="C172" s="13" t="s">
        <v>5170</v>
      </c>
      <c r="D172" s="14" t="str">
        <f t="shared" si="2"/>
        <v>01000004</v>
      </c>
      <c r="E172" s="14"/>
      <c r="F172" s="14" t="str">
        <f>"9/24/2015"</f>
        <v>9/24/2015</v>
      </c>
      <c r="G172" s="14"/>
      <c r="H172" s="14"/>
      <c r="I172" s="14">
        <v>2</v>
      </c>
      <c r="J172" s="14">
        <v>4</v>
      </c>
      <c r="K172" s="14">
        <v>118667439</v>
      </c>
      <c r="L172" s="14"/>
      <c r="M172" s="14" t="s">
        <v>5080</v>
      </c>
      <c r="N172" s="14" t="s">
        <v>4261</v>
      </c>
      <c r="O172" s="13" t="s">
        <v>5199</v>
      </c>
      <c r="P172" s="14"/>
      <c r="Q172" s="14" t="s">
        <v>5200</v>
      </c>
      <c r="R172" s="6" t="s">
        <v>5784</v>
      </c>
      <c r="S172" s="14" t="s">
        <v>5083</v>
      </c>
    </row>
    <row r="173" spans="1:19" ht="38.25" x14ac:dyDescent="0.2">
      <c r="A173" s="13" t="s">
        <v>5201</v>
      </c>
      <c r="B173" s="14" t="s">
        <v>5202</v>
      </c>
      <c r="C173" s="13" t="s">
        <v>5203</v>
      </c>
      <c r="D173" s="14" t="str">
        <f>"03639045"</f>
        <v>03639045</v>
      </c>
      <c r="E173" s="14"/>
      <c r="F173" s="14" t="str">
        <f>"Sep2018"</f>
        <v>Sep2018</v>
      </c>
      <c r="G173" s="14">
        <v>44</v>
      </c>
      <c r="H173" s="14">
        <v>9</v>
      </c>
      <c r="I173" s="14">
        <v>1506</v>
      </c>
      <c r="J173" s="14">
        <v>6</v>
      </c>
      <c r="K173" s="14">
        <v>130443916</v>
      </c>
      <c r="L173" s="14" t="s">
        <v>5204</v>
      </c>
      <c r="M173" s="14" t="s">
        <v>4275</v>
      </c>
      <c r="N173" s="14" t="s">
        <v>4261</v>
      </c>
      <c r="O173" s="13" t="s">
        <v>5205</v>
      </c>
      <c r="P173" s="14" t="s">
        <v>5206</v>
      </c>
      <c r="Q173" s="14" t="s">
        <v>5207</v>
      </c>
      <c r="R173" s="6" t="s">
        <v>5785</v>
      </c>
      <c r="S173" s="14" t="s">
        <v>1838</v>
      </c>
    </row>
    <row r="174" spans="1:19" ht="51" x14ac:dyDescent="0.2">
      <c r="A174" s="13" t="s">
        <v>5208</v>
      </c>
      <c r="B174" s="14" t="s">
        <v>5209</v>
      </c>
      <c r="C174" s="13" t="s">
        <v>5210</v>
      </c>
      <c r="D174" s="14" t="str">
        <f>"02681102"</f>
        <v>02681102</v>
      </c>
      <c r="E174" s="14"/>
      <c r="F174" s="14" t="str">
        <f>"Jul2018"</f>
        <v>Jul2018</v>
      </c>
      <c r="G174" s="14">
        <v>24</v>
      </c>
      <c r="H174" s="14">
        <v>3</v>
      </c>
      <c r="I174" s="14">
        <v>532</v>
      </c>
      <c r="J174" s="14">
        <v>22</v>
      </c>
      <c r="K174" s="14">
        <v>131640007</v>
      </c>
      <c r="L174" s="14" t="s">
        <v>5211</v>
      </c>
      <c r="M174" s="14" t="s">
        <v>4275</v>
      </c>
      <c r="N174" s="14" t="s">
        <v>4261</v>
      </c>
      <c r="O174" s="13" t="s">
        <v>5212</v>
      </c>
      <c r="P174" s="14" t="s">
        <v>5213</v>
      </c>
      <c r="Q174" s="14" t="s">
        <v>5214</v>
      </c>
      <c r="R174" s="6" t="s">
        <v>5786</v>
      </c>
      <c r="S174" s="14" t="s">
        <v>1838</v>
      </c>
    </row>
    <row r="175" spans="1:19" ht="63.75" x14ac:dyDescent="0.2">
      <c r="A175" s="13" t="s">
        <v>4964</v>
      </c>
      <c r="B175" s="14" t="s">
        <v>4530</v>
      </c>
      <c r="C175" s="13" t="s">
        <v>4912</v>
      </c>
      <c r="D175" s="14" t="str">
        <f>"1542894X"</f>
        <v>1542894X</v>
      </c>
      <c r="E175" s="14"/>
      <c r="F175" s="14" t="str">
        <f>"Dec2018"</f>
        <v>Dec2018</v>
      </c>
      <c r="G175" s="14">
        <v>50</v>
      </c>
      <c r="H175" s="14">
        <v>12</v>
      </c>
      <c r="I175" s="14">
        <v>48</v>
      </c>
      <c r="J175" s="14">
        <v>3</v>
      </c>
      <c r="K175" s="14">
        <v>133042417</v>
      </c>
      <c r="L175" s="14"/>
      <c r="M175" s="14" t="s">
        <v>4532</v>
      </c>
      <c r="N175" s="14" t="s">
        <v>4261</v>
      </c>
      <c r="O175" s="13" t="s">
        <v>5215</v>
      </c>
      <c r="P175" s="14"/>
      <c r="Q175" s="14" t="s">
        <v>5216</v>
      </c>
      <c r="R175" s="6" t="s">
        <v>5787</v>
      </c>
      <c r="S175" s="14" t="s">
        <v>1838</v>
      </c>
    </row>
    <row r="176" spans="1:19" ht="63.75" x14ac:dyDescent="0.2">
      <c r="A176" s="13" t="s">
        <v>5217</v>
      </c>
      <c r="B176" s="14" t="s">
        <v>5218</v>
      </c>
      <c r="C176" s="13" t="s">
        <v>5203</v>
      </c>
      <c r="D176" s="14" t="str">
        <f>"03639045"</f>
        <v>03639045</v>
      </c>
      <c r="E176" s="14"/>
      <c r="F176" s="14" t="str">
        <f>"Oct2016"</f>
        <v>Oct2016</v>
      </c>
      <c r="G176" s="14">
        <v>42</v>
      </c>
      <c r="H176" s="14">
        <v>10</v>
      </c>
      <c r="I176" s="14">
        <v>1643</v>
      </c>
      <c r="J176" s="14">
        <v>10</v>
      </c>
      <c r="K176" s="14">
        <v>118836086</v>
      </c>
      <c r="L176" s="14" t="s">
        <v>5219</v>
      </c>
      <c r="M176" s="14" t="s">
        <v>4275</v>
      </c>
      <c r="N176" s="14" t="s">
        <v>4261</v>
      </c>
      <c r="O176" s="13" t="s">
        <v>5220</v>
      </c>
      <c r="P176" s="14" t="s">
        <v>5221</v>
      </c>
      <c r="Q176" s="14" t="s">
        <v>5222</v>
      </c>
      <c r="R176" s="6" t="s">
        <v>5788</v>
      </c>
      <c r="S176" s="14" t="s">
        <v>1838</v>
      </c>
    </row>
    <row r="177" spans="1:19" ht="114.75" x14ac:dyDescent="0.2">
      <c r="A177" s="13" t="s">
        <v>5223</v>
      </c>
      <c r="B177" s="14" t="s">
        <v>5224</v>
      </c>
      <c r="C177" s="13" t="s">
        <v>5225</v>
      </c>
      <c r="D177" s="14" t="str">
        <f>"00900036"</f>
        <v>00900036</v>
      </c>
      <c r="E177" s="14"/>
      <c r="F177" s="14" t="str">
        <f>"May2016"</f>
        <v>May2016</v>
      </c>
      <c r="G177" s="14">
        <v>106</v>
      </c>
      <c r="H177" s="14">
        <v>5</v>
      </c>
      <c r="I177" s="14">
        <v>941</v>
      </c>
      <c r="J177" s="14">
        <v>8</v>
      </c>
      <c r="K177" s="14">
        <v>114349482</v>
      </c>
      <c r="L177" s="14" t="s">
        <v>5226</v>
      </c>
      <c r="M177" s="14" t="s">
        <v>5227</v>
      </c>
      <c r="N177" s="14" t="s">
        <v>4261</v>
      </c>
      <c r="O177" s="13" t="s">
        <v>5228</v>
      </c>
      <c r="P177" s="14"/>
      <c r="Q177" s="14" t="s">
        <v>5229</v>
      </c>
      <c r="R177" s="6" t="s">
        <v>5789</v>
      </c>
      <c r="S177" s="14" t="s">
        <v>1838</v>
      </c>
    </row>
    <row r="178" spans="1:19" ht="63.75" x14ac:dyDescent="0.2">
      <c r="A178" s="13" t="s">
        <v>5230</v>
      </c>
      <c r="B178" s="14" t="s">
        <v>5231</v>
      </c>
      <c r="C178" s="14" t="s">
        <v>5232</v>
      </c>
      <c r="D178" s="14" t="str">
        <f>"00028282"</f>
        <v>00028282</v>
      </c>
      <c r="E178" s="14"/>
      <c r="F178" s="14" t="str">
        <f>"May2015"</f>
        <v>May2015</v>
      </c>
      <c r="G178" s="14">
        <v>105</v>
      </c>
      <c r="H178" s="14">
        <v>5</v>
      </c>
      <c r="I178" s="14">
        <v>110</v>
      </c>
      <c r="J178" s="14">
        <v>5</v>
      </c>
      <c r="K178" s="14">
        <v>102579671</v>
      </c>
      <c r="L178" s="14" t="s">
        <v>5233</v>
      </c>
      <c r="M178" s="14" t="s">
        <v>5234</v>
      </c>
      <c r="N178" s="14" t="s">
        <v>4261</v>
      </c>
      <c r="O178" s="13" t="s">
        <v>5235</v>
      </c>
      <c r="P178" s="14"/>
      <c r="Q178" s="14" t="s">
        <v>5236</v>
      </c>
      <c r="R178" s="6" t="s">
        <v>5790</v>
      </c>
      <c r="S178" s="14" t="s">
        <v>1838</v>
      </c>
    </row>
    <row r="179" spans="1:19" ht="63.75" x14ac:dyDescent="0.2">
      <c r="A179" s="13" t="s">
        <v>5237</v>
      </c>
      <c r="B179" s="14" t="s">
        <v>5238</v>
      </c>
      <c r="C179" s="13" t="s">
        <v>5225</v>
      </c>
      <c r="D179" s="14" t="str">
        <f>"00900036"</f>
        <v>00900036</v>
      </c>
      <c r="E179" s="14"/>
      <c r="F179" s="14" t="str">
        <f>"Sep2015"</f>
        <v>Sep2015</v>
      </c>
      <c r="G179" s="14">
        <v>105</v>
      </c>
      <c r="H179" s="14">
        <v>9</v>
      </c>
      <c r="I179" s="14">
        <v>1770</v>
      </c>
      <c r="J179" s="14">
        <v>7</v>
      </c>
      <c r="K179" s="14">
        <v>108800580</v>
      </c>
      <c r="L179" s="14" t="s">
        <v>5239</v>
      </c>
      <c r="M179" s="14" t="s">
        <v>5227</v>
      </c>
      <c r="N179" s="14" t="s">
        <v>4261</v>
      </c>
      <c r="O179" s="13" t="s">
        <v>5240</v>
      </c>
      <c r="P179" s="14"/>
      <c r="Q179" s="14" t="s">
        <v>5241</v>
      </c>
      <c r="R179" s="6" t="s">
        <v>5791</v>
      </c>
      <c r="S179" s="14" t="s">
        <v>1838</v>
      </c>
    </row>
    <row r="180" spans="1:19" ht="38.25" x14ac:dyDescent="0.2">
      <c r="A180" s="13" t="s">
        <v>4529</v>
      </c>
      <c r="B180" s="14" t="s">
        <v>4530</v>
      </c>
      <c r="C180" s="14" t="s">
        <v>4531</v>
      </c>
      <c r="D180" s="14" t="str">
        <f>"1542894X"</f>
        <v>1542894X</v>
      </c>
      <c r="E180" s="14"/>
      <c r="F180" s="14" t="str">
        <f>"Apr2015"</f>
        <v>Apr2015</v>
      </c>
      <c r="G180" s="14">
        <v>47</v>
      </c>
      <c r="H180" s="14">
        <v>4</v>
      </c>
      <c r="I180" s="14">
        <v>48</v>
      </c>
      <c r="J180" s="14">
        <v>2</v>
      </c>
      <c r="K180" s="14">
        <v>101625318</v>
      </c>
      <c r="L180" s="14"/>
      <c r="M180" s="14" t="s">
        <v>4532</v>
      </c>
      <c r="N180" s="14" t="s">
        <v>4261</v>
      </c>
      <c r="O180" s="13" t="s">
        <v>5242</v>
      </c>
      <c r="P180" s="14"/>
      <c r="Q180" s="14" t="s">
        <v>5243</v>
      </c>
      <c r="R180" s="6" t="s">
        <v>5792</v>
      </c>
      <c r="S180" s="14" t="s">
        <v>1838</v>
      </c>
    </row>
    <row r="181" spans="1:19" ht="51" x14ac:dyDescent="0.2">
      <c r="A181" s="13" t="s">
        <v>4529</v>
      </c>
      <c r="B181" s="14" t="s">
        <v>4530</v>
      </c>
      <c r="C181" s="14" t="s">
        <v>4531</v>
      </c>
      <c r="D181" s="14" t="str">
        <f>"1542894X"</f>
        <v>1542894X</v>
      </c>
      <c r="E181" s="14"/>
      <c r="F181" s="14" t="str">
        <f>"Nov2015"</f>
        <v>Nov2015</v>
      </c>
      <c r="G181" s="14">
        <v>47</v>
      </c>
      <c r="H181" s="14">
        <v>11</v>
      </c>
      <c r="I181" s="14">
        <v>44</v>
      </c>
      <c r="J181" s="14">
        <v>3</v>
      </c>
      <c r="K181" s="14">
        <v>110398408</v>
      </c>
      <c r="L181" s="14"/>
      <c r="M181" s="14" t="s">
        <v>4532</v>
      </c>
      <c r="N181" s="14" t="s">
        <v>4261</v>
      </c>
      <c r="O181" s="13" t="s">
        <v>5244</v>
      </c>
      <c r="P181" s="14"/>
      <c r="Q181" s="14" t="s">
        <v>5245</v>
      </c>
      <c r="R181" s="6" t="s">
        <v>5793</v>
      </c>
      <c r="S181" s="14" t="s">
        <v>1838</v>
      </c>
    </row>
    <row r="182" spans="1:19" ht="51" x14ac:dyDescent="0.2">
      <c r="A182" s="13" t="s">
        <v>4529</v>
      </c>
      <c r="B182" s="14" t="s">
        <v>4967</v>
      </c>
      <c r="C182" s="13" t="s">
        <v>4912</v>
      </c>
      <c r="D182" s="14" t="str">
        <f>"1542894X"</f>
        <v>1542894X</v>
      </c>
      <c r="E182" s="14"/>
      <c r="F182" s="14" t="str">
        <f>"Dec2016"</f>
        <v>Dec2016</v>
      </c>
      <c r="G182" s="14">
        <v>48</v>
      </c>
      <c r="H182" s="14">
        <v>12</v>
      </c>
      <c r="I182" s="14">
        <v>46</v>
      </c>
      <c r="J182" s="14">
        <v>3</v>
      </c>
      <c r="K182" s="14">
        <v>119504824</v>
      </c>
      <c r="L182" s="14"/>
      <c r="M182" s="14" t="s">
        <v>4532</v>
      </c>
      <c r="N182" s="14" t="s">
        <v>4261</v>
      </c>
      <c r="O182" s="13" t="s">
        <v>5246</v>
      </c>
      <c r="P182" s="14"/>
      <c r="Q182" s="14" t="s">
        <v>5247</v>
      </c>
      <c r="R182" s="6" t="s">
        <v>5794</v>
      </c>
      <c r="S182" s="14" t="s">
        <v>1838</v>
      </c>
    </row>
    <row r="183" spans="1:19" ht="51" x14ac:dyDescent="0.2">
      <c r="A183" s="13" t="s">
        <v>5248</v>
      </c>
      <c r="B183" s="14"/>
      <c r="C183" s="13" t="s">
        <v>5249</v>
      </c>
      <c r="D183" s="14" t="str">
        <f>"10600418"</f>
        <v>10600418</v>
      </c>
      <c r="E183" s="14"/>
      <c r="F183" s="14" t="str">
        <f>"Sep2016"</f>
        <v>Sep2016</v>
      </c>
      <c r="G183" s="14">
        <v>31</v>
      </c>
      <c r="H183" s="14">
        <v>9</v>
      </c>
      <c r="I183" s="14">
        <v>3</v>
      </c>
      <c r="J183" s="14">
        <v>3</v>
      </c>
      <c r="K183" s="14">
        <v>117675504</v>
      </c>
      <c r="L183" s="14"/>
      <c r="M183" s="14" t="s">
        <v>4992</v>
      </c>
      <c r="N183" s="14" t="s">
        <v>4261</v>
      </c>
      <c r="O183" s="13" t="s">
        <v>5250</v>
      </c>
      <c r="P183" s="14"/>
      <c r="Q183" s="14" t="s">
        <v>5251</v>
      </c>
      <c r="R183" s="6" t="s">
        <v>5795</v>
      </c>
      <c r="S183" s="14" t="s">
        <v>1838</v>
      </c>
    </row>
    <row r="184" spans="1:19" ht="89.25" x14ac:dyDescent="0.2">
      <c r="A184" s="13" t="s">
        <v>5252</v>
      </c>
      <c r="B184" s="14" t="s">
        <v>5253</v>
      </c>
      <c r="C184" s="13" t="s">
        <v>5225</v>
      </c>
      <c r="D184" s="14" t="str">
        <f>"00900036"</f>
        <v>00900036</v>
      </c>
      <c r="E184" s="14"/>
      <c r="F184" s="14" t="str">
        <f>"Nov2015"</f>
        <v>Nov2015</v>
      </c>
      <c r="G184" s="14">
        <v>105</v>
      </c>
      <c r="H184" s="14">
        <v>11</v>
      </c>
      <c r="I184" s="14">
        <v>2214</v>
      </c>
      <c r="J184" s="14">
        <v>2</v>
      </c>
      <c r="K184" s="14">
        <v>111994061</v>
      </c>
      <c r="L184" s="14" t="s">
        <v>5254</v>
      </c>
      <c r="M184" s="14" t="s">
        <v>5227</v>
      </c>
      <c r="N184" s="14" t="s">
        <v>4261</v>
      </c>
      <c r="O184" s="13" t="s">
        <v>5255</v>
      </c>
      <c r="P184" s="14"/>
      <c r="Q184" s="14" t="s">
        <v>5256</v>
      </c>
      <c r="R184" s="6" t="s">
        <v>5796</v>
      </c>
      <c r="S184" s="14" t="s">
        <v>1838</v>
      </c>
    </row>
    <row r="185" spans="1:19" ht="63.75" x14ac:dyDescent="0.2">
      <c r="A185" s="13" t="s">
        <v>5257</v>
      </c>
      <c r="B185" s="14" t="s">
        <v>5258</v>
      </c>
      <c r="C185" s="13" t="s">
        <v>4596</v>
      </c>
      <c r="D185" s="14" t="str">
        <f>"10519815"</f>
        <v>10519815</v>
      </c>
      <c r="E185" s="14"/>
      <c r="F185" s="14" t="str">
        <f>"2017"</f>
        <v>2017</v>
      </c>
      <c r="G185" s="14">
        <v>58</v>
      </c>
      <c r="H185" s="14">
        <v>4</v>
      </c>
      <c r="I185" s="14">
        <v>549</v>
      </c>
      <c r="J185" s="14">
        <v>17</v>
      </c>
      <c r="K185" s="14">
        <v>126789754</v>
      </c>
      <c r="L185" s="14" t="s">
        <v>5259</v>
      </c>
      <c r="M185" s="14" t="s">
        <v>4312</v>
      </c>
      <c r="N185" s="14" t="s">
        <v>4261</v>
      </c>
      <c r="O185" s="13" t="s">
        <v>5260</v>
      </c>
      <c r="P185" s="14" t="s">
        <v>5261</v>
      </c>
      <c r="Q185" s="14" t="s">
        <v>5262</v>
      </c>
      <c r="R185" s="6" t="s">
        <v>5797</v>
      </c>
      <c r="S185" s="14" t="s">
        <v>1802</v>
      </c>
    </row>
    <row r="186" spans="1:19" ht="63.75" x14ac:dyDescent="0.2">
      <c r="A186" s="13" t="s">
        <v>5263</v>
      </c>
      <c r="B186" s="14" t="s">
        <v>5264</v>
      </c>
      <c r="C186" s="13" t="s">
        <v>4596</v>
      </c>
      <c r="D186" s="14" t="str">
        <f>"10519815"</f>
        <v>10519815</v>
      </c>
      <c r="E186" s="14"/>
      <c r="F186" s="14" t="str">
        <f>"2018"</f>
        <v>2018</v>
      </c>
      <c r="G186" s="14">
        <v>61</v>
      </c>
      <c r="H186" s="14">
        <v>4</v>
      </c>
      <c r="I186" s="14">
        <v>575</v>
      </c>
      <c r="J186" s="14">
        <v>14</v>
      </c>
      <c r="K186" s="14">
        <v>133954145</v>
      </c>
      <c r="L186" s="14" t="s">
        <v>5265</v>
      </c>
      <c r="M186" s="14" t="s">
        <v>4312</v>
      </c>
      <c r="N186" s="14" t="s">
        <v>4261</v>
      </c>
      <c r="O186" s="13" t="s">
        <v>5266</v>
      </c>
      <c r="P186" s="14" t="s">
        <v>5267</v>
      </c>
      <c r="Q186" s="14" t="s">
        <v>5268</v>
      </c>
      <c r="R186" s="6" t="s">
        <v>5798</v>
      </c>
      <c r="S186" s="14" t="s">
        <v>1802</v>
      </c>
    </row>
    <row r="187" spans="1:19" ht="51" x14ac:dyDescent="0.2">
      <c r="A187" s="13" t="s">
        <v>5269</v>
      </c>
      <c r="B187" s="14" t="s">
        <v>5270</v>
      </c>
      <c r="C187" s="13" t="s">
        <v>4596</v>
      </c>
      <c r="D187" s="14" t="str">
        <f>"10519815"</f>
        <v>10519815</v>
      </c>
      <c r="E187" s="14"/>
      <c r="F187" s="14" t="str">
        <f>"2019"</f>
        <v>2019</v>
      </c>
      <c r="G187" s="14">
        <v>63</v>
      </c>
      <c r="H187" s="14">
        <v>2</v>
      </c>
      <c r="I187" s="14">
        <v>191</v>
      </c>
      <c r="J187" s="14">
        <v>7</v>
      </c>
      <c r="K187" s="14">
        <v>137116369</v>
      </c>
      <c r="L187" s="14" t="s">
        <v>5271</v>
      </c>
      <c r="M187" s="14" t="s">
        <v>4312</v>
      </c>
      <c r="N187" s="14" t="s">
        <v>4261</v>
      </c>
      <c r="O187" s="13" t="s">
        <v>5272</v>
      </c>
      <c r="P187" s="14" t="s">
        <v>5273</v>
      </c>
      <c r="Q187" s="14" t="s">
        <v>5274</v>
      </c>
      <c r="R187" s="6" t="s">
        <v>5799</v>
      </c>
      <c r="S187" s="14" t="s">
        <v>1802</v>
      </c>
    </row>
    <row r="188" spans="1:19" ht="63.75" x14ac:dyDescent="0.2">
      <c r="A188" s="13" t="s">
        <v>5275</v>
      </c>
      <c r="B188" s="14" t="s">
        <v>5276</v>
      </c>
      <c r="C188" s="13" t="s">
        <v>5277</v>
      </c>
      <c r="D188" s="14" t="str">
        <f>"09585192"</f>
        <v>09585192</v>
      </c>
      <c r="E188" s="14"/>
      <c r="F188" s="14" t="str">
        <f>"Sep2016"</f>
        <v>Sep2016</v>
      </c>
      <c r="G188" s="14">
        <v>27</v>
      </c>
      <c r="H188" s="14">
        <v>16</v>
      </c>
      <c r="I188" s="14">
        <v>1854</v>
      </c>
      <c r="J188" s="14">
        <v>20</v>
      </c>
      <c r="K188" s="14">
        <v>116263444</v>
      </c>
      <c r="L188" s="14" t="s">
        <v>5278</v>
      </c>
      <c r="M188" s="14" t="s">
        <v>4275</v>
      </c>
      <c r="N188" s="14" t="s">
        <v>4261</v>
      </c>
      <c r="O188" s="13" t="s">
        <v>5279</v>
      </c>
      <c r="P188" s="14" t="s">
        <v>5280</v>
      </c>
      <c r="Q188" s="14" t="s">
        <v>5281</v>
      </c>
      <c r="R188" s="6" t="s">
        <v>5800</v>
      </c>
      <c r="S188" s="14" t="s">
        <v>1802</v>
      </c>
    </row>
    <row r="189" spans="1:19" ht="51" x14ac:dyDescent="0.2">
      <c r="A189" s="13" t="s">
        <v>5282</v>
      </c>
      <c r="B189" s="14" t="s">
        <v>5283</v>
      </c>
      <c r="C189" s="14" t="s">
        <v>5284</v>
      </c>
      <c r="D189" s="14" t="str">
        <f>"19464606"</f>
        <v>19464606</v>
      </c>
      <c r="E189" s="14"/>
      <c r="F189" s="14" t="str">
        <f>"Fall2016"</f>
        <v>Fall2016</v>
      </c>
      <c r="G189" s="14">
        <v>39</v>
      </c>
      <c r="H189" s="14">
        <v>4</v>
      </c>
      <c r="I189" s="14">
        <v>26</v>
      </c>
      <c r="J189" s="14">
        <v>5</v>
      </c>
      <c r="K189" s="14">
        <v>118578985</v>
      </c>
      <c r="L189" s="14"/>
      <c r="M189" s="14" t="s">
        <v>5285</v>
      </c>
      <c r="N189" s="14" t="s">
        <v>4261</v>
      </c>
      <c r="O189" s="13" t="s">
        <v>5286</v>
      </c>
      <c r="P189" s="14"/>
      <c r="Q189" s="14" t="s">
        <v>5287</v>
      </c>
      <c r="R189" s="6" t="s">
        <v>5801</v>
      </c>
      <c r="S189" s="14" t="s">
        <v>1802</v>
      </c>
    </row>
    <row r="190" spans="1:19" ht="38.25" x14ac:dyDescent="0.2">
      <c r="A190" s="13" t="s">
        <v>5288</v>
      </c>
      <c r="B190" s="14" t="s">
        <v>5289</v>
      </c>
      <c r="C190" s="14" t="s">
        <v>5284</v>
      </c>
      <c r="D190" s="14" t="str">
        <f>"19464606"</f>
        <v>19464606</v>
      </c>
      <c r="E190" s="14"/>
      <c r="F190" s="14" t="str">
        <f>"Winter2016"</f>
        <v>Winter2016</v>
      </c>
      <c r="G190" s="14">
        <v>39</v>
      </c>
      <c r="H190" s="14">
        <v>1</v>
      </c>
      <c r="I190" s="14">
        <v>29</v>
      </c>
      <c r="J190" s="14">
        <v>5</v>
      </c>
      <c r="K190" s="14">
        <v>112590902</v>
      </c>
      <c r="L190" s="14"/>
      <c r="M190" s="14" t="s">
        <v>5285</v>
      </c>
      <c r="N190" s="14" t="s">
        <v>4261</v>
      </c>
      <c r="O190" s="13" t="s">
        <v>5290</v>
      </c>
      <c r="P190" s="14"/>
      <c r="Q190" s="14" t="s">
        <v>5291</v>
      </c>
      <c r="R190" s="6" t="s">
        <v>5802</v>
      </c>
      <c r="S190" s="14" t="s">
        <v>1802</v>
      </c>
    </row>
    <row r="191" spans="1:19" ht="51" x14ac:dyDescent="0.2">
      <c r="A191" s="13" t="s">
        <v>5292</v>
      </c>
      <c r="B191" s="14" t="s">
        <v>5293</v>
      </c>
      <c r="C191" s="13" t="s">
        <v>5277</v>
      </c>
      <c r="D191" s="14" t="str">
        <f>"09585192"</f>
        <v>09585192</v>
      </c>
      <c r="E191" s="14"/>
      <c r="F191" s="14" t="str">
        <f>"Jul2015"</f>
        <v>Jul2015</v>
      </c>
      <c r="G191" s="14">
        <v>26</v>
      </c>
      <c r="H191" s="14">
        <v>14</v>
      </c>
      <c r="I191" s="14">
        <v>1889</v>
      </c>
      <c r="J191" s="14">
        <v>18</v>
      </c>
      <c r="K191" s="14">
        <v>102341331</v>
      </c>
      <c r="L191" s="14" t="s">
        <v>5294</v>
      </c>
      <c r="M191" s="14" t="s">
        <v>4275</v>
      </c>
      <c r="N191" s="14" t="s">
        <v>4261</v>
      </c>
      <c r="O191" s="13" t="s">
        <v>5295</v>
      </c>
      <c r="P191" s="14" t="s">
        <v>5296</v>
      </c>
      <c r="Q191" s="14" t="s">
        <v>5297</v>
      </c>
      <c r="R191" s="6" t="s">
        <v>5803</v>
      </c>
      <c r="S191" s="14" t="s">
        <v>1802</v>
      </c>
    </row>
    <row r="192" spans="1:19" ht="63.75" x14ac:dyDescent="0.2">
      <c r="A192" s="13" t="s">
        <v>5298</v>
      </c>
      <c r="B192" s="14" t="s">
        <v>5299</v>
      </c>
      <c r="C192" s="13" t="s">
        <v>5277</v>
      </c>
      <c r="D192" s="14" t="str">
        <f>"09585192"</f>
        <v>09585192</v>
      </c>
      <c r="E192" s="14"/>
      <c r="F192" s="14" t="str">
        <f>"Mar2015"</f>
        <v>Mar2015</v>
      </c>
      <c r="G192" s="14">
        <v>26</v>
      </c>
      <c r="H192" s="14">
        <v>6</v>
      </c>
      <c r="I192" s="14">
        <v>707</v>
      </c>
      <c r="J192" s="14">
        <v>26</v>
      </c>
      <c r="K192" s="14">
        <v>100521318</v>
      </c>
      <c r="L192" s="14" t="s">
        <v>5300</v>
      </c>
      <c r="M192" s="14" t="s">
        <v>4275</v>
      </c>
      <c r="N192" s="14" t="s">
        <v>4261</v>
      </c>
      <c r="O192" s="13" t="s">
        <v>5301</v>
      </c>
      <c r="P192" s="14" t="s">
        <v>5302</v>
      </c>
      <c r="Q192" s="14" t="s">
        <v>5303</v>
      </c>
      <c r="R192" s="6" t="s">
        <v>5804</v>
      </c>
      <c r="S192" s="14" t="s">
        <v>1802</v>
      </c>
    </row>
    <row r="193" spans="1:19" ht="51" x14ac:dyDescent="0.2">
      <c r="A193" s="13" t="s">
        <v>5304</v>
      </c>
      <c r="B193" s="14" t="s">
        <v>5305</v>
      </c>
      <c r="C193" s="13" t="s">
        <v>5306</v>
      </c>
      <c r="D193" s="14" t="str">
        <f>"00955892"</f>
        <v>00955892</v>
      </c>
      <c r="E193" s="14"/>
      <c r="F193" s="14" t="str">
        <f>"Jul/Aug2016"</f>
        <v>Jul/Aug2016</v>
      </c>
      <c r="G193" s="14">
        <v>53</v>
      </c>
      <c r="H193" s="14">
        <v>4</v>
      </c>
      <c r="I193" s="14">
        <v>27</v>
      </c>
      <c r="J193" s="14">
        <v>0</v>
      </c>
      <c r="K193" s="14">
        <v>120355669</v>
      </c>
      <c r="L193" s="14"/>
      <c r="M193" s="14" t="s">
        <v>5307</v>
      </c>
      <c r="N193" s="14" t="s">
        <v>4261</v>
      </c>
      <c r="O193" s="13" t="s">
        <v>5308</v>
      </c>
      <c r="P193" s="14"/>
      <c r="Q193" s="14" t="s">
        <v>5309</v>
      </c>
      <c r="R193" s="6" t="s">
        <v>5805</v>
      </c>
      <c r="S193" s="14" t="s">
        <v>1802</v>
      </c>
    </row>
    <row r="194" spans="1:19" ht="63.75" x14ac:dyDescent="0.2">
      <c r="A194" s="13" t="s">
        <v>5310</v>
      </c>
      <c r="B194" s="14" t="s">
        <v>5311</v>
      </c>
      <c r="C194" s="13" t="s">
        <v>5312</v>
      </c>
      <c r="D194" s="14" t="str">
        <f>"13511610"</f>
        <v>13511610</v>
      </c>
      <c r="E194" s="14"/>
      <c r="F194" s="14" t="str">
        <f>"Dec2016"</f>
        <v>Dec2016</v>
      </c>
      <c r="G194" s="14">
        <v>29</v>
      </c>
      <c r="H194" s="14">
        <v>4</v>
      </c>
      <c r="I194" s="14">
        <v>422</v>
      </c>
      <c r="J194" s="14">
        <v>18</v>
      </c>
      <c r="K194" s="14">
        <v>117632530</v>
      </c>
      <c r="L194" s="14" t="s">
        <v>5313</v>
      </c>
      <c r="M194" s="14" t="s">
        <v>4275</v>
      </c>
      <c r="N194" s="14" t="s">
        <v>4261</v>
      </c>
      <c r="O194" s="13" t="s">
        <v>5314</v>
      </c>
      <c r="P194" s="14" t="s">
        <v>5315</v>
      </c>
      <c r="Q194" s="14" t="s">
        <v>5316</v>
      </c>
      <c r="R194" s="6" t="s">
        <v>5806</v>
      </c>
      <c r="S194" s="14" t="s">
        <v>5317</v>
      </c>
    </row>
    <row r="195" spans="1:19" ht="51" x14ac:dyDescent="0.2">
      <c r="A195" s="13" t="s">
        <v>5318</v>
      </c>
      <c r="B195" s="14" t="s">
        <v>5319</v>
      </c>
      <c r="C195" s="13" t="s">
        <v>4657</v>
      </c>
      <c r="D195" s="14" t="str">
        <f>"01445596"</f>
        <v>01445596</v>
      </c>
      <c r="E195" s="14"/>
      <c r="F195" s="14" t="str">
        <f>"Sep2016"</f>
        <v>Sep2016</v>
      </c>
      <c r="G195" s="14">
        <v>50</v>
      </c>
      <c r="H195" s="14">
        <v>5</v>
      </c>
      <c r="I195" s="14">
        <v>520</v>
      </c>
      <c r="J195" s="14">
        <v>20</v>
      </c>
      <c r="K195" s="14">
        <v>117343059</v>
      </c>
      <c r="L195" s="14" t="s">
        <v>5320</v>
      </c>
      <c r="M195" s="14" t="s">
        <v>4625</v>
      </c>
      <c r="N195" s="14" t="s">
        <v>4261</v>
      </c>
      <c r="O195" s="13" t="s">
        <v>5321</v>
      </c>
      <c r="P195" s="14" t="s">
        <v>5322</v>
      </c>
      <c r="Q195" s="14" t="s">
        <v>5323</v>
      </c>
      <c r="R195" s="6" t="s">
        <v>5807</v>
      </c>
      <c r="S195" s="14" t="s">
        <v>5317</v>
      </c>
    </row>
    <row r="196" spans="1:19" ht="76.5" x14ac:dyDescent="0.2">
      <c r="A196" s="13" t="s">
        <v>5324</v>
      </c>
      <c r="B196" s="14" t="s">
        <v>5325</v>
      </c>
      <c r="C196" s="14" t="s">
        <v>5326</v>
      </c>
      <c r="D196" s="14" t="str">
        <f>"19445660"</f>
        <v>19445660</v>
      </c>
      <c r="E196" s="14"/>
      <c r="F196" s="14" t="str">
        <f>"Oct2016"</f>
        <v>Oct2016</v>
      </c>
      <c r="G196" s="14">
        <v>8</v>
      </c>
      <c r="H196" s="14">
        <v>4</v>
      </c>
      <c r="I196" s="14">
        <v>81</v>
      </c>
      <c r="J196" s="14">
        <v>27</v>
      </c>
      <c r="K196" s="14">
        <v>119711371</v>
      </c>
      <c r="L196" s="14" t="s">
        <v>5327</v>
      </c>
      <c r="M196" s="14" t="s">
        <v>5328</v>
      </c>
      <c r="N196" s="14" t="s">
        <v>4261</v>
      </c>
      <c r="O196" s="13" t="s">
        <v>5329</v>
      </c>
      <c r="P196" s="14" t="s">
        <v>5330</v>
      </c>
      <c r="Q196" s="14" t="s">
        <v>5331</v>
      </c>
      <c r="R196" s="6" t="s">
        <v>5808</v>
      </c>
      <c r="S196" s="14" t="s">
        <v>5317</v>
      </c>
    </row>
    <row r="197" spans="1:19" ht="76.5" x14ac:dyDescent="0.2">
      <c r="A197" s="13" t="s">
        <v>5332</v>
      </c>
      <c r="B197" s="14" t="s">
        <v>5333</v>
      </c>
      <c r="C197" s="13" t="s">
        <v>5334</v>
      </c>
      <c r="D197" s="14" t="str">
        <f>"19331045"</f>
        <v>19331045</v>
      </c>
      <c r="E197" s="14"/>
      <c r="F197" s="14" t="str">
        <f>"2015"</f>
        <v>2015</v>
      </c>
      <c r="G197" s="14">
        <v>30</v>
      </c>
      <c r="H197" s="14">
        <v>2</v>
      </c>
      <c r="I197" s="14">
        <v>268</v>
      </c>
      <c r="J197" s="14">
        <v>55</v>
      </c>
      <c r="K197" s="14">
        <v>109194632</v>
      </c>
      <c r="L197" s="14"/>
      <c r="M197" s="14" t="s">
        <v>5335</v>
      </c>
      <c r="N197" s="14" t="s">
        <v>4261</v>
      </c>
      <c r="O197" s="13" t="s">
        <v>5336</v>
      </c>
      <c r="P197" s="14"/>
      <c r="Q197" s="14" t="s">
        <v>5337</v>
      </c>
      <c r="R197" s="6" t="s">
        <v>5809</v>
      </c>
      <c r="S197" s="13" t="s">
        <v>5317</v>
      </c>
    </row>
    <row r="198" spans="1:19" ht="51" x14ac:dyDescent="0.2">
      <c r="A198" s="13" t="s">
        <v>5338</v>
      </c>
      <c r="B198" s="14" t="s">
        <v>5339</v>
      </c>
      <c r="C198" s="14" t="s">
        <v>5340</v>
      </c>
      <c r="D198" s="14" t="str">
        <f>"00130117"</f>
        <v>00130117</v>
      </c>
      <c r="E198" s="14"/>
      <c r="F198" s="14" t="str">
        <f>"Aug2015"</f>
        <v>Aug2015</v>
      </c>
      <c r="G198" s="14">
        <v>68</v>
      </c>
      <c r="H198" s="14">
        <v>3</v>
      </c>
      <c r="I198" s="14">
        <v>769</v>
      </c>
      <c r="J198" s="14">
        <v>37</v>
      </c>
      <c r="K198" s="14">
        <v>108377573</v>
      </c>
      <c r="L198" s="14" t="s">
        <v>5341</v>
      </c>
      <c r="M198" s="14" t="s">
        <v>4625</v>
      </c>
      <c r="N198" s="14" t="s">
        <v>4261</v>
      </c>
      <c r="O198" s="13" t="s">
        <v>5342</v>
      </c>
      <c r="P198" s="14"/>
      <c r="Q198" s="14" t="s">
        <v>5343</v>
      </c>
      <c r="R198" s="6" t="s">
        <v>5810</v>
      </c>
      <c r="S198" s="14" t="s">
        <v>5317</v>
      </c>
    </row>
    <row r="199" spans="1:19" ht="51" x14ac:dyDescent="0.2">
      <c r="A199" s="13" t="s">
        <v>5344</v>
      </c>
      <c r="B199" s="14" t="s">
        <v>5345</v>
      </c>
      <c r="C199" s="14" t="s">
        <v>5346</v>
      </c>
      <c r="D199" s="14" t="str">
        <f>"13669877"</f>
        <v>13669877</v>
      </c>
      <c r="E199" s="14"/>
      <c r="F199" s="14" t="str">
        <f>"Jun2015"</f>
        <v>Jun2015</v>
      </c>
      <c r="G199" s="14">
        <v>18</v>
      </c>
      <c r="H199" s="14">
        <v>6</v>
      </c>
      <c r="I199" s="14">
        <v>771</v>
      </c>
      <c r="J199" s="14">
        <v>18</v>
      </c>
      <c r="K199" s="14">
        <v>103223622</v>
      </c>
      <c r="L199" s="14" t="s">
        <v>5347</v>
      </c>
      <c r="M199" s="14" t="s">
        <v>4275</v>
      </c>
      <c r="N199" s="14" t="s">
        <v>4261</v>
      </c>
      <c r="O199" s="13" t="s">
        <v>5348</v>
      </c>
      <c r="P199" s="14" t="s">
        <v>5349</v>
      </c>
      <c r="Q199" s="14" t="s">
        <v>5350</v>
      </c>
      <c r="R199" s="6" t="s">
        <v>5811</v>
      </c>
      <c r="S199" s="14" t="s">
        <v>5317</v>
      </c>
    </row>
    <row r="200" spans="1:19" ht="51" x14ac:dyDescent="0.2">
      <c r="A200" s="13" t="s">
        <v>5351</v>
      </c>
      <c r="B200" s="14" t="s">
        <v>5352</v>
      </c>
      <c r="C200" s="14" t="s">
        <v>5353</v>
      </c>
      <c r="D200" s="14" t="str">
        <f>"1088467X"</f>
        <v>1088467X</v>
      </c>
      <c r="E200" s="14"/>
      <c r="F200" s="14" t="str">
        <f>"2019"</f>
        <v>2019</v>
      </c>
      <c r="G200" s="14">
        <v>23</v>
      </c>
      <c r="H200" s="14">
        <v>1</v>
      </c>
      <c r="I200" s="14">
        <v>227</v>
      </c>
      <c r="J200" s="14">
        <v>14</v>
      </c>
      <c r="K200" s="14">
        <v>134866534</v>
      </c>
      <c r="L200" s="14" t="s">
        <v>5354</v>
      </c>
      <c r="M200" s="14" t="s">
        <v>4312</v>
      </c>
      <c r="N200" s="14" t="s">
        <v>4261</v>
      </c>
      <c r="O200" s="13" t="s">
        <v>5355</v>
      </c>
      <c r="P200" s="14" t="s">
        <v>5356</v>
      </c>
      <c r="Q200" s="14" t="s">
        <v>5357</v>
      </c>
      <c r="R200" s="16" t="s">
        <v>5358</v>
      </c>
      <c r="S200" s="14" t="s">
        <v>1082</v>
      </c>
    </row>
    <row r="201" spans="1:19" ht="76.5" x14ac:dyDescent="0.2">
      <c r="A201" s="13" t="s">
        <v>5359</v>
      </c>
      <c r="B201" s="14" t="s">
        <v>5360</v>
      </c>
      <c r="C201" s="14" t="s">
        <v>5361</v>
      </c>
      <c r="D201" s="14" t="str">
        <f>"10580530"</f>
        <v>10580530</v>
      </c>
      <c r="E201" s="14"/>
      <c r="F201" s="14" t="str">
        <f>"2019"</f>
        <v>2019</v>
      </c>
      <c r="G201" s="14">
        <v>36</v>
      </c>
      <c r="H201" s="14">
        <v>1</v>
      </c>
      <c r="I201" s="14">
        <v>40</v>
      </c>
      <c r="J201" s="14">
        <v>17</v>
      </c>
      <c r="K201" s="14">
        <v>135801501</v>
      </c>
      <c r="L201" s="14" t="s">
        <v>5362</v>
      </c>
      <c r="M201" s="14" t="s">
        <v>4275</v>
      </c>
      <c r="N201" s="14" t="s">
        <v>4261</v>
      </c>
      <c r="O201" s="13" t="s">
        <v>5363</v>
      </c>
      <c r="P201" s="14" t="s">
        <v>5364</v>
      </c>
      <c r="Q201" s="14" t="s">
        <v>5365</v>
      </c>
      <c r="R201" s="6" t="s">
        <v>5812</v>
      </c>
      <c r="S201" s="14" t="s">
        <v>1082</v>
      </c>
    </row>
    <row r="202" spans="1:19" ht="89.25" x14ac:dyDescent="0.2">
      <c r="A202" s="13" t="s">
        <v>5366</v>
      </c>
      <c r="B202" s="14" t="s">
        <v>5367</v>
      </c>
      <c r="C202" s="14" t="s">
        <v>5368</v>
      </c>
      <c r="D202" s="14" t="str">
        <f>"0951192X"</f>
        <v>0951192X</v>
      </c>
      <c r="E202" s="14"/>
      <c r="F202" s="14" t="str">
        <f>"Jun2017"</f>
        <v>Jun2017</v>
      </c>
      <c r="G202" s="14">
        <v>30</v>
      </c>
      <c r="H202" s="14">
        <v>6</v>
      </c>
      <c r="I202" s="14">
        <v>535</v>
      </c>
      <c r="J202" s="14">
        <v>17</v>
      </c>
      <c r="K202" s="14">
        <v>122049573</v>
      </c>
      <c r="L202" s="14" t="s">
        <v>5369</v>
      </c>
      <c r="M202" s="14" t="s">
        <v>4275</v>
      </c>
      <c r="N202" s="14" t="s">
        <v>4261</v>
      </c>
      <c r="O202" s="13" t="s">
        <v>5370</v>
      </c>
      <c r="P202" s="14" t="s">
        <v>5371</v>
      </c>
      <c r="Q202" s="14" t="s">
        <v>5372</v>
      </c>
      <c r="R202" s="6" t="s">
        <v>5813</v>
      </c>
      <c r="S202" s="14" t="s">
        <v>1082</v>
      </c>
    </row>
    <row r="203" spans="1:19" ht="63.75" x14ac:dyDescent="0.2">
      <c r="A203" s="13" t="s">
        <v>5373</v>
      </c>
      <c r="B203" s="14" t="s">
        <v>5374</v>
      </c>
      <c r="C203" s="13" t="s">
        <v>4735</v>
      </c>
      <c r="D203" s="14" t="str">
        <f>"20294913"</f>
        <v>20294913</v>
      </c>
      <c r="E203" s="14"/>
      <c r="F203" s="14" t="str">
        <f>"Jan2017"</f>
        <v>Jan2017</v>
      </c>
      <c r="G203" s="14">
        <v>23</v>
      </c>
      <c r="H203" s="14">
        <v>1</v>
      </c>
      <c r="I203" s="14">
        <v>59</v>
      </c>
      <c r="J203" s="14">
        <v>22</v>
      </c>
      <c r="K203" s="14">
        <v>120896401</v>
      </c>
      <c r="L203" s="14" t="s">
        <v>5375</v>
      </c>
      <c r="M203" s="14" t="s">
        <v>4737</v>
      </c>
      <c r="N203" s="14" t="s">
        <v>4261</v>
      </c>
      <c r="O203" s="13" t="s">
        <v>5376</v>
      </c>
      <c r="P203" s="14" t="s">
        <v>5377</v>
      </c>
      <c r="Q203" s="14" t="s">
        <v>5378</v>
      </c>
      <c r="R203" s="6" t="s">
        <v>5814</v>
      </c>
      <c r="S203" s="14" t="s">
        <v>1082</v>
      </c>
    </row>
    <row r="204" spans="1:19" ht="63.75" x14ac:dyDescent="0.2">
      <c r="A204" s="13" t="s">
        <v>5379</v>
      </c>
      <c r="B204" s="14" t="s">
        <v>5380</v>
      </c>
      <c r="C204" s="14" t="s">
        <v>5368</v>
      </c>
      <c r="D204" s="14" t="str">
        <f>"0951192X"</f>
        <v>0951192X</v>
      </c>
      <c r="E204" s="14"/>
      <c r="F204" s="14" t="str">
        <f>"Jun2017"</f>
        <v>Jun2017</v>
      </c>
      <c r="G204" s="14">
        <v>30</v>
      </c>
      <c r="H204" s="14">
        <v>6</v>
      </c>
      <c r="I204" s="14">
        <v>552</v>
      </c>
      <c r="J204" s="14">
        <v>12</v>
      </c>
      <c r="K204" s="14">
        <v>122049574</v>
      </c>
      <c r="L204" s="14" t="s">
        <v>5381</v>
      </c>
      <c r="M204" s="14" t="s">
        <v>4275</v>
      </c>
      <c r="N204" s="14" t="s">
        <v>4261</v>
      </c>
      <c r="O204" s="13" t="s">
        <v>5382</v>
      </c>
      <c r="P204" s="14" t="s">
        <v>5383</v>
      </c>
      <c r="Q204" s="14" t="s">
        <v>5384</v>
      </c>
      <c r="R204" s="6" t="s">
        <v>5815</v>
      </c>
      <c r="S204" s="14" t="s">
        <v>1082</v>
      </c>
    </row>
    <row r="205" spans="1:19" ht="102" x14ac:dyDescent="0.2">
      <c r="A205" s="13" t="s">
        <v>5385</v>
      </c>
      <c r="B205" s="14" t="s">
        <v>5386</v>
      </c>
      <c r="C205" s="14" t="s">
        <v>5361</v>
      </c>
      <c r="D205" s="14" t="str">
        <f>"10580530"</f>
        <v>10580530</v>
      </c>
      <c r="E205" s="14"/>
      <c r="F205" s="14" t="str">
        <f>"2016"</f>
        <v>2016</v>
      </c>
      <c r="G205" s="14">
        <v>33</v>
      </c>
      <c r="H205" s="14">
        <v>1</v>
      </c>
      <c r="I205" s="14">
        <v>74</v>
      </c>
      <c r="J205" s="14">
        <v>14</v>
      </c>
      <c r="K205" s="14">
        <v>112574341</v>
      </c>
      <c r="L205" s="14" t="s">
        <v>5387</v>
      </c>
      <c r="M205" s="14" t="s">
        <v>4275</v>
      </c>
      <c r="N205" s="14" t="s">
        <v>4261</v>
      </c>
      <c r="O205" s="13" t="s">
        <v>5388</v>
      </c>
      <c r="P205" s="14" t="s">
        <v>5389</v>
      </c>
      <c r="Q205" s="14" t="s">
        <v>5390</v>
      </c>
      <c r="R205" s="6" t="s">
        <v>5816</v>
      </c>
      <c r="S205" s="14" t="s">
        <v>1082</v>
      </c>
    </row>
    <row r="206" spans="1:19" ht="38.25" x14ac:dyDescent="0.2">
      <c r="A206" s="13" t="s">
        <v>5391</v>
      </c>
      <c r="B206" s="14" t="s">
        <v>5392</v>
      </c>
      <c r="C206" s="13" t="s">
        <v>5393</v>
      </c>
      <c r="D206" s="14" t="str">
        <f>"10864415"</f>
        <v>10864415</v>
      </c>
      <c r="E206" s="14"/>
      <c r="F206" s="14" t="str">
        <f>"Spring2015"</f>
        <v>Spring2015</v>
      </c>
      <c r="G206" s="14">
        <v>19</v>
      </c>
      <c r="H206" s="14">
        <v>3</v>
      </c>
      <c r="I206" s="14">
        <v>7</v>
      </c>
      <c r="J206" s="14">
        <v>27</v>
      </c>
      <c r="K206" s="14">
        <v>102703983</v>
      </c>
      <c r="L206" s="14" t="s">
        <v>5394</v>
      </c>
      <c r="M206" s="14" t="s">
        <v>4275</v>
      </c>
      <c r="N206" s="14" t="s">
        <v>4261</v>
      </c>
      <c r="O206" s="13" t="s">
        <v>5395</v>
      </c>
      <c r="P206" s="14" t="s">
        <v>5396</v>
      </c>
      <c r="Q206" s="14" t="s">
        <v>5397</v>
      </c>
      <c r="R206" s="6" t="s">
        <v>5817</v>
      </c>
      <c r="S206" s="14" t="s">
        <v>1082</v>
      </c>
    </row>
    <row r="207" spans="1:19" ht="38.25" x14ac:dyDescent="0.2">
      <c r="A207" s="13" t="s">
        <v>5398</v>
      </c>
      <c r="B207" s="14" t="s">
        <v>5399</v>
      </c>
      <c r="C207" s="13" t="s">
        <v>5400</v>
      </c>
      <c r="D207" s="14" t="str">
        <f>"0952813X"</f>
        <v>0952813X</v>
      </c>
      <c r="E207" s="14"/>
      <c r="F207" s="14" t="str">
        <f>"Feb2015"</f>
        <v>Feb2015</v>
      </c>
      <c r="G207" s="14">
        <v>27</v>
      </c>
      <c r="H207" s="14">
        <v>1</v>
      </c>
      <c r="I207" s="14">
        <v>109</v>
      </c>
      <c r="J207" s="14">
        <v>13</v>
      </c>
      <c r="K207" s="14">
        <v>100906531</v>
      </c>
      <c r="L207" s="14" t="s">
        <v>5401</v>
      </c>
      <c r="M207" s="14" t="s">
        <v>4275</v>
      </c>
      <c r="N207" s="14" t="s">
        <v>4261</v>
      </c>
      <c r="O207" s="13" t="s">
        <v>5402</v>
      </c>
      <c r="P207" s="14" t="s">
        <v>5403</v>
      </c>
      <c r="Q207" s="14" t="s">
        <v>5404</v>
      </c>
      <c r="R207" s="6" t="s">
        <v>5818</v>
      </c>
      <c r="S207" s="14" t="s">
        <v>1082</v>
      </c>
    </row>
    <row r="208" spans="1:19" ht="38.25" x14ac:dyDescent="0.2">
      <c r="A208" s="13" t="s">
        <v>5405</v>
      </c>
      <c r="B208" s="14" t="s">
        <v>5406</v>
      </c>
      <c r="C208" s="13" t="s">
        <v>5407</v>
      </c>
      <c r="D208" s="14" t="str">
        <f>"10447318"</f>
        <v>10447318</v>
      </c>
      <c r="E208" s="14"/>
      <c r="F208" s="14" t="str">
        <f>"2015"</f>
        <v>2015</v>
      </c>
      <c r="G208" s="14">
        <v>31</v>
      </c>
      <c r="H208" s="14">
        <v>9</v>
      </c>
      <c r="I208" s="14">
        <v>618</v>
      </c>
      <c r="J208" s="14">
        <v>14</v>
      </c>
      <c r="K208" s="14">
        <v>109171712</v>
      </c>
      <c r="L208" s="14" t="s">
        <v>5408</v>
      </c>
      <c r="M208" s="14" t="s">
        <v>4275</v>
      </c>
      <c r="N208" s="14" t="s">
        <v>4261</v>
      </c>
      <c r="O208" s="13" t="s">
        <v>5409</v>
      </c>
      <c r="P208" s="14"/>
      <c r="Q208" s="14" t="s">
        <v>5410</v>
      </c>
      <c r="R208" s="6" t="s">
        <v>5819</v>
      </c>
      <c r="S208" s="14" t="s">
        <v>1082</v>
      </c>
    </row>
    <row r="209" spans="1:19" ht="51" x14ac:dyDescent="0.2">
      <c r="A209" s="13" t="s">
        <v>5411</v>
      </c>
      <c r="B209" s="14" t="s">
        <v>5412</v>
      </c>
      <c r="C209" s="13" t="s">
        <v>5400</v>
      </c>
      <c r="D209" s="14" t="str">
        <f>"0952813X"</f>
        <v>0952813X</v>
      </c>
      <c r="E209" s="14"/>
      <c r="F209" s="14" t="str">
        <f>"Apr2015"</f>
        <v>Apr2015</v>
      </c>
      <c r="G209" s="14">
        <v>27</v>
      </c>
      <c r="H209" s="14">
        <v>2</v>
      </c>
      <c r="I209" s="14">
        <v>159</v>
      </c>
      <c r="J209" s="14">
        <v>21</v>
      </c>
      <c r="K209" s="14">
        <v>101500679</v>
      </c>
      <c r="L209" s="14" t="s">
        <v>5413</v>
      </c>
      <c r="M209" s="14" t="s">
        <v>4275</v>
      </c>
      <c r="N209" s="14" t="s">
        <v>4261</v>
      </c>
      <c r="O209" s="13" t="s">
        <v>5414</v>
      </c>
      <c r="P209" s="14" t="s">
        <v>5415</v>
      </c>
      <c r="Q209" s="14" t="s">
        <v>5416</v>
      </c>
      <c r="R209" s="6" t="s">
        <v>5820</v>
      </c>
      <c r="S209" s="14" t="s">
        <v>1082</v>
      </c>
    </row>
    <row r="210" spans="1:19" ht="114.75" x14ac:dyDescent="0.2">
      <c r="A210" s="13" t="s">
        <v>5417</v>
      </c>
      <c r="B210" s="14" t="s">
        <v>5418</v>
      </c>
      <c r="C210" s="13" t="s">
        <v>5419</v>
      </c>
      <c r="D210" s="14" t="str">
        <f>"15298930"</f>
        <v>15298930</v>
      </c>
      <c r="E210" s="14"/>
      <c r="F210" s="14" t="str">
        <f>"Aug2015"</f>
        <v>Aug2015</v>
      </c>
      <c r="G210" s="14"/>
      <c r="H210" s="14"/>
      <c r="I210" s="14">
        <v>56</v>
      </c>
      <c r="J210" s="14">
        <v>7</v>
      </c>
      <c r="K210" s="14">
        <v>108775324</v>
      </c>
      <c r="L210" s="14"/>
      <c r="M210" s="14" t="s">
        <v>5420</v>
      </c>
      <c r="N210" s="14" t="s">
        <v>4261</v>
      </c>
      <c r="O210" s="13" t="s">
        <v>5421</v>
      </c>
      <c r="P210" s="14"/>
      <c r="Q210" s="14" t="s">
        <v>5422</v>
      </c>
      <c r="R210" s="6" t="s">
        <v>5821</v>
      </c>
      <c r="S210" s="14" t="s">
        <v>1082</v>
      </c>
    </row>
    <row r="211" spans="1:19" ht="38.25" x14ac:dyDescent="0.2">
      <c r="A211" s="13" t="s">
        <v>5423</v>
      </c>
      <c r="B211" s="14" t="s">
        <v>5424</v>
      </c>
      <c r="C211" s="14" t="s">
        <v>5425</v>
      </c>
      <c r="D211" s="14" t="str">
        <f>"21521565"</f>
        <v>21521565</v>
      </c>
      <c r="E211" s="14"/>
      <c r="F211" s="14" t="str">
        <f>"Feb2016"</f>
        <v>Feb2016</v>
      </c>
      <c r="G211" s="14">
        <v>21</v>
      </c>
      <c r="H211" s="14">
        <v>2</v>
      </c>
      <c r="I211" s="14">
        <v>16</v>
      </c>
      <c r="J211" s="14">
        <v>2</v>
      </c>
      <c r="K211" s="14">
        <v>113248143</v>
      </c>
      <c r="L211" s="14"/>
      <c r="M211" s="14" t="s">
        <v>5426</v>
      </c>
      <c r="N211" s="14" t="s">
        <v>4261</v>
      </c>
      <c r="O211" s="13" t="s">
        <v>5427</v>
      </c>
      <c r="P211" s="14"/>
      <c r="Q211" s="14" t="s">
        <v>5428</v>
      </c>
      <c r="R211" s="6" t="s">
        <v>5822</v>
      </c>
      <c r="S211" s="14" t="s">
        <v>1082</v>
      </c>
    </row>
    <row r="212" spans="1:19" ht="114.75" x14ac:dyDescent="0.2">
      <c r="A212" s="13" t="s">
        <v>5429</v>
      </c>
      <c r="B212" s="14" t="s">
        <v>5430</v>
      </c>
      <c r="C212" s="14" t="s">
        <v>5431</v>
      </c>
      <c r="D212" s="14" t="str">
        <f>"18092039"</f>
        <v>18092039</v>
      </c>
      <c r="E212" s="14"/>
      <c r="F212" s="14" t="str">
        <f>"Apr-Jun2015"</f>
        <v>Apr-Jun2015</v>
      </c>
      <c r="G212" s="14">
        <v>12</v>
      </c>
      <c r="H212" s="14">
        <v>2</v>
      </c>
      <c r="I212" s="14">
        <v>342</v>
      </c>
      <c r="J212" s="14">
        <v>24</v>
      </c>
      <c r="K212" s="14">
        <v>108467211</v>
      </c>
      <c r="L212" s="14" t="s">
        <v>5432</v>
      </c>
      <c r="M212" s="14" t="s">
        <v>5433</v>
      </c>
      <c r="N212" s="14" t="s">
        <v>4261</v>
      </c>
      <c r="O212" s="13" t="s">
        <v>5434</v>
      </c>
      <c r="P212" s="14" t="s">
        <v>5435</v>
      </c>
      <c r="Q212" s="14" t="s">
        <v>5436</v>
      </c>
      <c r="R212" s="6" t="s">
        <v>5823</v>
      </c>
      <c r="S212" s="14" t="s">
        <v>1082</v>
      </c>
    </row>
    <row r="213" spans="1:19" ht="51" x14ac:dyDescent="0.2">
      <c r="A213" s="13" t="s">
        <v>5437</v>
      </c>
      <c r="B213" s="14" t="s">
        <v>5438</v>
      </c>
      <c r="C213" s="14" t="s">
        <v>5439</v>
      </c>
      <c r="D213" s="14" t="str">
        <f>"00197939"</f>
        <v>00197939</v>
      </c>
      <c r="E213" s="14"/>
      <c r="F213" s="14" t="str">
        <f>"May2017"</f>
        <v>May2017</v>
      </c>
      <c r="G213" s="14">
        <v>70</v>
      </c>
      <c r="H213" s="14">
        <v>3</v>
      </c>
      <c r="I213" s="14">
        <v>818</v>
      </c>
      <c r="J213" s="14">
        <v>6</v>
      </c>
      <c r="K213" s="14">
        <v>122538586</v>
      </c>
      <c r="L213" s="14" t="s">
        <v>5440</v>
      </c>
      <c r="M213" s="14" t="s">
        <v>5441</v>
      </c>
      <c r="N213" s="14" t="s">
        <v>4261</v>
      </c>
      <c r="O213" s="13" t="s">
        <v>5442</v>
      </c>
      <c r="P213" s="14"/>
      <c r="Q213" s="14" t="s">
        <v>5443</v>
      </c>
      <c r="R213" s="6" t="s">
        <v>5824</v>
      </c>
      <c r="S213" s="14" t="s">
        <v>1029</v>
      </c>
    </row>
    <row r="214" spans="1:19" ht="38.25" x14ac:dyDescent="0.2">
      <c r="A214" s="13" t="s">
        <v>5444</v>
      </c>
      <c r="B214" s="14" t="s">
        <v>5445</v>
      </c>
      <c r="C214" s="14" t="s">
        <v>5446</v>
      </c>
      <c r="D214" s="14" t="str">
        <f>"10863818"</f>
        <v>10863818</v>
      </c>
      <c r="E214" s="14"/>
      <c r="F214" s="14" t="str">
        <f>"2015"</f>
        <v>2015</v>
      </c>
      <c r="G214" s="14">
        <v>30</v>
      </c>
      <c r="H214" s="14">
        <v>3</v>
      </c>
      <c r="I214" s="14">
        <v>1899</v>
      </c>
      <c r="J214" s="14">
        <v>68</v>
      </c>
      <c r="K214" s="14">
        <v>115393180</v>
      </c>
      <c r="L214" s="14" t="s">
        <v>5447</v>
      </c>
      <c r="M214" s="14" t="s">
        <v>5335</v>
      </c>
      <c r="N214" s="14" t="s">
        <v>4261</v>
      </c>
      <c r="O214" s="13" t="s">
        <v>5448</v>
      </c>
      <c r="P214" s="14"/>
      <c r="Q214" s="14" t="s">
        <v>5449</v>
      </c>
      <c r="R214" s="6" t="s">
        <v>5825</v>
      </c>
      <c r="S214" s="14" t="s">
        <v>1029</v>
      </c>
    </row>
    <row r="215" spans="1:19" ht="63.75" x14ac:dyDescent="0.2">
      <c r="A215" s="13" t="s">
        <v>5450</v>
      </c>
      <c r="B215" s="14" t="s">
        <v>5451</v>
      </c>
      <c r="C215" s="13" t="s">
        <v>5452</v>
      </c>
      <c r="D215" s="14" t="str">
        <f>"10616934"</f>
        <v>10616934</v>
      </c>
      <c r="E215" s="14"/>
      <c r="F215" s="14" t="str">
        <f>"Dec2015"</f>
        <v>Dec2015</v>
      </c>
      <c r="G215" s="14">
        <v>24</v>
      </c>
      <c r="H215" s="14">
        <v>4</v>
      </c>
      <c r="I215" s="14">
        <v>246</v>
      </c>
      <c r="J215" s="14">
        <v>12</v>
      </c>
      <c r="K215" s="14">
        <v>111985743</v>
      </c>
      <c r="L215" s="14"/>
      <c r="M215" s="14" t="s">
        <v>5453</v>
      </c>
      <c r="N215" s="14" t="s">
        <v>4261</v>
      </c>
      <c r="O215" s="13" t="s">
        <v>5454</v>
      </c>
      <c r="P215" s="14"/>
      <c r="Q215" s="14" t="s">
        <v>5455</v>
      </c>
      <c r="R215" s="6" t="s">
        <v>5826</v>
      </c>
      <c r="S215" s="14" t="s">
        <v>5456</v>
      </c>
    </row>
    <row r="216" spans="1:19" ht="114.75" x14ac:dyDescent="0.2">
      <c r="A216" s="13" t="s">
        <v>5457</v>
      </c>
      <c r="B216" s="14" t="s">
        <v>5458</v>
      </c>
      <c r="C216" s="14" t="s">
        <v>5431</v>
      </c>
      <c r="D216" s="14" t="str">
        <f>"18092039"</f>
        <v>18092039</v>
      </c>
      <c r="E216" s="14"/>
      <c r="F216" s="14" t="str">
        <f>"Apr-Jun2015"</f>
        <v>Apr-Jun2015</v>
      </c>
      <c r="G216" s="14">
        <v>12</v>
      </c>
      <c r="H216" s="14">
        <v>2</v>
      </c>
      <c r="I216" s="14">
        <v>255</v>
      </c>
      <c r="J216" s="14">
        <v>13</v>
      </c>
      <c r="K216" s="14">
        <v>108467207</v>
      </c>
      <c r="L216" s="14" t="s">
        <v>5459</v>
      </c>
      <c r="M216" s="14" t="s">
        <v>5433</v>
      </c>
      <c r="N216" s="14" t="s">
        <v>4261</v>
      </c>
      <c r="O216" s="13" t="s">
        <v>5460</v>
      </c>
      <c r="P216" s="14" t="s">
        <v>5461</v>
      </c>
      <c r="Q216" s="14" t="s">
        <v>5462</v>
      </c>
      <c r="R216" s="6" t="s">
        <v>5827</v>
      </c>
      <c r="S216" s="14" t="s">
        <v>5456</v>
      </c>
    </row>
    <row r="217" spans="1:19" ht="51" x14ac:dyDescent="0.2">
      <c r="A217" s="13" t="s">
        <v>5463</v>
      </c>
      <c r="B217" s="14" t="s">
        <v>5464</v>
      </c>
      <c r="C217" s="14" t="s">
        <v>5431</v>
      </c>
      <c r="D217" s="14" t="str">
        <f>"18092039"</f>
        <v>18092039</v>
      </c>
      <c r="E217" s="14"/>
      <c r="F217" s="14" t="str">
        <f>"jan-mar2015"</f>
        <v>jan-mar2015</v>
      </c>
      <c r="G217" s="14">
        <v>12</v>
      </c>
      <c r="H217" s="14">
        <v>1</v>
      </c>
      <c r="I217" s="14">
        <v>98</v>
      </c>
      <c r="J217" s="14">
        <v>23</v>
      </c>
      <c r="K217" s="14">
        <v>102257179</v>
      </c>
      <c r="L217" s="14" t="s">
        <v>5465</v>
      </c>
      <c r="M217" s="14" t="s">
        <v>5433</v>
      </c>
      <c r="N217" s="14" t="s">
        <v>4261</v>
      </c>
      <c r="O217" s="13" t="s">
        <v>5466</v>
      </c>
      <c r="P217" s="14" t="s">
        <v>5467</v>
      </c>
      <c r="Q217" s="14" t="s">
        <v>5468</v>
      </c>
      <c r="R217" s="6" t="s">
        <v>5828</v>
      </c>
      <c r="S217" s="14" t="s">
        <v>5456</v>
      </c>
    </row>
    <row r="218" spans="1:19" ht="51" x14ac:dyDescent="0.2">
      <c r="A218" s="13" t="s">
        <v>5469</v>
      </c>
      <c r="B218" s="14" t="s">
        <v>5470</v>
      </c>
      <c r="C218" s="13" t="s">
        <v>5471</v>
      </c>
      <c r="D218" s="14" t="str">
        <f>"0267257X"</f>
        <v>0267257X</v>
      </c>
      <c r="E218" s="14"/>
      <c r="F218" s="14" t="str">
        <f>"Nov2016"</f>
        <v>Nov2016</v>
      </c>
      <c r="G218" s="14">
        <v>32</v>
      </c>
      <c r="H218" s="14" t="s">
        <v>5472</v>
      </c>
      <c r="I218" s="14">
        <v>1392</v>
      </c>
      <c r="J218" s="14">
        <v>27</v>
      </c>
      <c r="K218" s="14">
        <v>118668963</v>
      </c>
      <c r="L218" s="14" t="s">
        <v>5473</v>
      </c>
      <c r="M218" s="14" t="s">
        <v>4275</v>
      </c>
      <c r="N218" s="14" t="s">
        <v>4261</v>
      </c>
      <c r="O218" s="13" t="s">
        <v>5474</v>
      </c>
      <c r="P218" s="14" t="s">
        <v>5475</v>
      </c>
      <c r="Q218" s="14" t="s">
        <v>5476</v>
      </c>
      <c r="R218" s="6" t="s">
        <v>5829</v>
      </c>
      <c r="S218" s="14" t="s">
        <v>5477</v>
      </c>
    </row>
    <row r="219" spans="1:19" ht="38.25" x14ac:dyDescent="0.2">
      <c r="A219" s="13" t="s">
        <v>5478</v>
      </c>
      <c r="B219" s="14"/>
      <c r="C219" s="13" t="s">
        <v>5479</v>
      </c>
      <c r="D219" s="14" t="str">
        <f>"14614197"</f>
        <v>14614197</v>
      </c>
      <c r="E219" s="14"/>
      <c r="F219" s="14" t="str">
        <f>"Apr2016"</f>
        <v>Apr2016</v>
      </c>
      <c r="G219" s="14"/>
      <c r="H219" s="14"/>
      <c r="I219" s="14" t="s">
        <v>5480</v>
      </c>
      <c r="J219" s="14">
        <v>1</v>
      </c>
      <c r="K219" s="14">
        <v>114722262</v>
      </c>
      <c r="L219" s="14"/>
      <c r="M219" s="14" t="s">
        <v>5481</v>
      </c>
      <c r="N219" s="14" t="s">
        <v>4261</v>
      </c>
      <c r="O219" s="13" t="s">
        <v>5482</v>
      </c>
      <c r="P219" s="14"/>
      <c r="Q219" s="14" t="s">
        <v>5483</v>
      </c>
      <c r="R219" s="6" t="s">
        <v>5830</v>
      </c>
      <c r="S219" s="14" t="s">
        <v>5484</v>
      </c>
    </row>
    <row r="220" spans="1:19" ht="51" x14ac:dyDescent="0.2">
      <c r="A220" s="13" t="s">
        <v>5485</v>
      </c>
      <c r="B220" s="14" t="s">
        <v>5486</v>
      </c>
      <c r="C220" s="13" t="s">
        <v>5479</v>
      </c>
      <c r="D220" s="14" t="str">
        <f>"14614197"</f>
        <v>14614197</v>
      </c>
      <c r="E220" s="14"/>
      <c r="F220" s="14" t="str">
        <f>"Dec2015"</f>
        <v>Dec2015</v>
      </c>
      <c r="G220" s="14"/>
      <c r="H220" s="14"/>
      <c r="I220" s="14">
        <v>26</v>
      </c>
      <c r="J220" s="14">
        <v>1</v>
      </c>
      <c r="K220" s="14">
        <v>111883125</v>
      </c>
      <c r="L220" s="14"/>
      <c r="M220" s="14" t="s">
        <v>5481</v>
      </c>
      <c r="N220" s="14" t="s">
        <v>4261</v>
      </c>
      <c r="O220" s="13" t="s">
        <v>5487</v>
      </c>
      <c r="P220" s="14"/>
      <c r="Q220" s="14" t="s">
        <v>5488</v>
      </c>
      <c r="R220" s="6" t="s">
        <v>5831</v>
      </c>
      <c r="S220" s="14" t="s">
        <v>5484</v>
      </c>
    </row>
    <row r="221" spans="1:19" ht="38.25" x14ac:dyDescent="0.2">
      <c r="A221" s="13" t="s">
        <v>5489</v>
      </c>
      <c r="B221" s="14"/>
      <c r="C221" s="13" t="s">
        <v>5490</v>
      </c>
      <c r="D221" s="14" t="str">
        <f>"02649845"</f>
        <v>02649845</v>
      </c>
      <c r="E221" s="14"/>
      <c r="F221" s="14" t="str">
        <f>"Apr2015"</f>
        <v>Apr2015</v>
      </c>
      <c r="G221" s="14"/>
      <c r="H221" s="14"/>
      <c r="I221" s="14">
        <v>44</v>
      </c>
      <c r="J221" s="14">
        <v>2</v>
      </c>
      <c r="K221" s="14">
        <v>102206460</v>
      </c>
      <c r="L221" s="14"/>
      <c r="M221" s="14" t="s">
        <v>5491</v>
      </c>
      <c r="N221" s="14" t="s">
        <v>4261</v>
      </c>
      <c r="O221" s="13" t="s">
        <v>5492</v>
      </c>
      <c r="P221" s="14"/>
      <c r="Q221" s="14" t="s">
        <v>5493</v>
      </c>
      <c r="R221" s="6" t="s">
        <v>5832</v>
      </c>
      <c r="S221" s="14" t="s">
        <v>5484</v>
      </c>
    </row>
    <row r="222" spans="1:19" ht="38.25" x14ac:dyDescent="0.2">
      <c r="A222" s="13" t="s">
        <v>5494</v>
      </c>
      <c r="B222" s="14"/>
      <c r="C222" s="13" t="s">
        <v>5490</v>
      </c>
      <c r="D222" s="14" t="str">
        <f>"02649845"</f>
        <v>02649845</v>
      </c>
      <c r="E222" s="14"/>
      <c r="F222" s="14" t="str">
        <f>"Jan2015"</f>
        <v>Jan2015</v>
      </c>
      <c r="G222" s="14"/>
      <c r="H222" s="14"/>
      <c r="I222" s="14">
        <v>58</v>
      </c>
      <c r="J222" s="14">
        <v>2</v>
      </c>
      <c r="K222" s="14">
        <v>100458775</v>
      </c>
      <c r="L222" s="14"/>
      <c r="M222" s="14" t="s">
        <v>5491</v>
      </c>
      <c r="N222" s="14" t="s">
        <v>4261</v>
      </c>
      <c r="O222" s="13" t="s">
        <v>5495</v>
      </c>
      <c r="P222" s="14"/>
      <c r="Q222" s="14" t="s">
        <v>5496</v>
      </c>
      <c r="R222" s="6" t="s">
        <v>5833</v>
      </c>
      <c r="S222" s="14" t="s">
        <v>5484</v>
      </c>
    </row>
    <row r="223" spans="1:19" ht="191.25" x14ac:dyDescent="0.2">
      <c r="A223" s="13" t="s">
        <v>5497</v>
      </c>
      <c r="B223" s="14" t="s">
        <v>5498</v>
      </c>
      <c r="C223" s="13" t="s">
        <v>5499</v>
      </c>
      <c r="D223" s="14" t="str">
        <f t="shared" ref="D223:D229" si="3">"00207543"</f>
        <v>00207543</v>
      </c>
      <c r="E223" s="14"/>
      <c r="F223" s="14" t="str">
        <f>"Mar2016"</f>
        <v>Mar2016</v>
      </c>
      <c r="G223" s="14">
        <v>54</v>
      </c>
      <c r="H223" s="14">
        <v>6</v>
      </c>
      <c r="I223" s="14">
        <v>1708</v>
      </c>
      <c r="J223" s="14">
        <v>13</v>
      </c>
      <c r="K223" s="14">
        <v>114015571</v>
      </c>
      <c r="L223" s="14" t="s">
        <v>5500</v>
      </c>
      <c r="M223" s="14" t="s">
        <v>4275</v>
      </c>
      <c r="N223" s="14" t="s">
        <v>4261</v>
      </c>
      <c r="O223" s="13" t="s">
        <v>5501</v>
      </c>
      <c r="P223" s="14" t="s">
        <v>5502</v>
      </c>
      <c r="Q223" s="14" t="s">
        <v>5503</v>
      </c>
      <c r="R223" s="6" t="s">
        <v>5834</v>
      </c>
      <c r="S223" s="14" t="s">
        <v>822</v>
      </c>
    </row>
    <row r="224" spans="1:19" ht="51" x14ac:dyDescent="0.2">
      <c r="A224" s="13" t="s">
        <v>5504</v>
      </c>
      <c r="B224" s="14" t="s">
        <v>5505</v>
      </c>
      <c r="C224" s="13" t="s">
        <v>5499</v>
      </c>
      <c r="D224" s="14" t="str">
        <f t="shared" si="3"/>
        <v>00207543</v>
      </c>
      <c r="E224" s="14"/>
      <c r="F224" s="14" t="str">
        <f>"Dec2015"</f>
        <v>Dec2015</v>
      </c>
      <c r="G224" s="14">
        <v>53</v>
      </c>
      <c r="H224" s="14">
        <v>24</v>
      </c>
      <c r="I224" s="14">
        <v>7465</v>
      </c>
      <c r="J224" s="14">
        <v>23</v>
      </c>
      <c r="K224" s="14">
        <v>111968377</v>
      </c>
      <c r="L224" s="14" t="s">
        <v>5506</v>
      </c>
      <c r="M224" s="14" t="s">
        <v>4275</v>
      </c>
      <c r="N224" s="14" t="s">
        <v>4261</v>
      </c>
      <c r="O224" s="13" t="s">
        <v>5507</v>
      </c>
      <c r="P224" s="14" t="s">
        <v>5508</v>
      </c>
      <c r="Q224" s="14" t="s">
        <v>5509</v>
      </c>
      <c r="R224" s="6" t="s">
        <v>5835</v>
      </c>
      <c r="S224" s="14" t="s">
        <v>822</v>
      </c>
    </row>
    <row r="225" spans="1:19" ht="38.25" x14ac:dyDescent="0.2">
      <c r="A225" s="13" t="s">
        <v>5510</v>
      </c>
      <c r="B225" s="14" t="s">
        <v>5511</v>
      </c>
      <c r="C225" s="13" t="s">
        <v>5499</v>
      </c>
      <c r="D225" s="14" t="str">
        <f t="shared" si="3"/>
        <v>00207543</v>
      </c>
      <c r="E225" s="14"/>
      <c r="F225" s="14" t="str">
        <f>"Sep2016"</f>
        <v>Sep2016</v>
      </c>
      <c r="G225" s="14">
        <v>54</v>
      </c>
      <c r="H225" s="14">
        <v>18</v>
      </c>
      <c r="I225" s="14">
        <v>5607</v>
      </c>
      <c r="J225" s="14">
        <v>11</v>
      </c>
      <c r="K225" s="14">
        <v>118862720</v>
      </c>
      <c r="L225" s="14" t="s">
        <v>5512</v>
      </c>
      <c r="M225" s="14" t="s">
        <v>4275</v>
      </c>
      <c r="N225" s="14" t="s">
        <v>4261</v>
      </c>
      <c r="O225" s="13" t="s">
        <v>5513</v>
      </c>
      <c r="P225" s="14" t="s">
        <v>5514</v>
      </c>
      <c r="Q225" s="14" t="s">
        <v>5515</v>
      </c>
      <c r="R225" s="6" t="s">
        <v>5836</v>
      </c>
      <c r="S225" s="14" t="s">
        <v>822</v>
      </c>
    </row>
    <row r="226" spans="1:19" ht="51" x14ac:dyDescent="0.2">
      <c r="A226" s="13" t="s">
        <v>5516</v>
      </c>
      <c r="B226" s="14" t="s">
        <v>5517</v>
      </c>
      <c r="C226" s="13" t="s">
        <v>5499</v>
      </c>
      <c r="D226" s="14" t="str">
        <f t="shared" si="3"/>
        <v>00207543</v>
      </c>
      <c r="E226" s="14"/>
      <c r="F226" s="14" t="str">
        <f>"Nov2015"</f>
        <v>Nov2015</v>
      </c>
      <c r="G226" s="14">
        <v>53</v>
      </c>
      <c r="H226" s="14">
        <v>21</v>
      </c>
      <c r="I226" s="14">
        <v>6551</v>
      </c>
      <c r="J226" s="14">
        <v>16</v>
      </c>
      <c r="K226" s="14">
        <v>109474512</v>
      </c>
      <c r="L226" s="14" t="s">
        <v>5518</v>
      </c>
      <c r="M226" s="14" t="s">
        <v>4275</v>
      </c>
      <c r="N226" s="14" t="s">
        <v>4261</v>
      </c>
      <c r="O226" s="13" t="s">
        <v>5519</v>
      </c>
      <c r="P226" s="14" t="s">
        <v>5520</v>
      </c>
      <c r="Q226" s="14" t="s">
        <v>5521</v>
      </c>
      <c r="R226" s="6" t="s">
        <v>5837</v>
      </c>
      <c r="S226" s="14" t="s">
        <v>822</v>
      </c>
    </row>
    <row r="227" spans="1:19" ht="76.5" x14ac:dyDescent="0.2">
      <c r="A227" s="13" t="s">
        <v>5522</v>
      </c>
      <c r="B227" s="14" t="s">
        <v>5523</v>
      </c>
      <c r="C227" s="13" t="s">
        <v>5499</v>
      </c>
      <c r="D227" s="14" t="str">
        <f t="shared" si="3"/>
        <v>00207543</v>
      </c>
      <c r="E227" s="14"/>
      <c r="F227" s="14" t="str">
        <f>"11/1/2017"</f>
        <v>11/1/2017</v>
      </c>
      <c r="G227" s="14">
        <v>55</v>
      </c>
      <c r="H227" s="14">
        <v>21</v>
      </c>
      <c r="I227" s="14">
        <v>6305</v>
      </c>
      <c r="J227" s="14">
        <v>22</v>
      </c>
      <c r="K227" s="14">
        <v>125251883</v>
      </c>
      <c r="L227" s="14" t="s">
        <v>5524</v>
      </c>
      <c r="M227" s="14" t="s">
        <v>4275</v>
      </c>
      <c r="N227" s="14" t="s">
        <v>4261</v>
      </c>
      <c r="O227" s="13" t="s">
        <v>5525</v>
      </c>
      <c r="P227" s="14" t="s">
        <v>5526</v>
      </c>
      <c r="Q227" s="14" t="s">
        <v>5527</v>
      </c>
      <c r="R227" s="6" t="s">
        <v>5838</v>
      </c>
      <c r="S227" s="14" t="s">
        <v>822</v>
      </c>
    </row>
    <row r="228" spans="1:19" ht="102" x14ac:dyDescent="0.2">
      <c r="A228" s="13" t="s">
        <v>5528</v>
      </c>
      <c r="B228" s="14" t="s">
        <v>5529</v>
      </c>
      <c r="C228" s="13" t="s">
        <v>5499</v>
      </c>
      <c r="D228" s="14" t="str">
        <f t="shared" si="3"/>
        <v>00207543</v>
      </c>
      <c r="E228" s="14"/>
      <c r="F228" s="14" t="str">
        <f>"May2016"</f>
        <v>May2016</v>
      </c>
      <c r="G228" s="14">
        <v>54</v>
      </c>
      <c r="H228" s="14">
        <v>10</v>
      </c>
      <c r="I228" s="14">
        <v>2976</v>
      </c>
      <c r="J228" s="14">
        <v>13</v>
      </c>
      <c r="K228" s="14">
        <v>114435030</v>
      </c>
      <c r="L228" s="14" t="s">
        <v>5530</v>
      </c>
      <c r="M228" s="14" t="s">
        <v>4275</v>
      </c>
      <c r="N228" s="14" t="s">
        <v>4261</v>
      </c>
      <c r="O228" s="13" t="s">
        <v>5531</v>
      </c>
      <c r="P228" s="14" t="s">
        <v>5532</v>
      </c>
      <c r="Q228" s="14" t="s">
        <v>5533</v>
      </c>
      <c r="R228" s="6" t="s">
        <v>5839</v>
      </c>
      <c r="S228" s="14" t="s">
        <v>822</v>
      </c>
    </row>
    <row r="229" spans="1:19" ht="76.5" x14ac:dyDescent="0.2">
      <c r="A229" s="13" t="s">
        <v>5534</v>
      </c>
      <c r="B229" s="14" t="s">
        <v>5535</v>
      </c>
      <c r="C229" s="13" t="s">
        <v>5499</v>
      </c>
      <c r="D229" s="14" t="str">
        <f t="shared" si="3"/>
        <v>00207543</v>
      </c>
      <c r="E229" s="14"/>
      <c r="F229" s="14" t="str">
        <f>"Jan2015"</f>
        <v>Jan2015</v>
      </c>
      <c r="G229" s="14">
        <v>53</v>
      </c>
      <c r="H229" s="14">
        <v>2</v>
      </c>
      <c r="I229" s="14">
        <v>572</v>
      </c>
      <c r="J229" s="14">
        <v>18</v>
      </c>
      <c r="K229" s="14">
        <v>99546440</v>
      </c>
      <c r="L229" s="14" t="s">
        <v>5536</v>
      </c>
      <c r="M229" s="14" t="s">
        <v>4275</v>
      </c>
      <c r="N229" s="14" t="s">
        <v>4261</v>
      </c>
      <c r="O229" s="13" t="s">
        <v>5537</v>
      </c>
      <c r="P229" s="14" t="s">
        <v>5538</v>
      </c>
      <c r="Q229" s="14" t="s">
        <v>5539</v>
      </c>
      <c r="R229" s="6" t="s">
        <v>5840</v>
      </c>
      <c r="S229" s="14" t="s">
        <v>822</v>
      </c>
    </row>
    <row r="230" spans="1:19" ht="38.25" x14ac:dyDescent="0.2">
      <c r="A230" s="13" t="s">
        <v>5540</v>
      </c>
      <c r="B230" s="14" t="s">
        <v>5541</v>
      </c>
      <c r="C230" s="13" t="s">
        <v>5542</v>
      </c>
      <c r="D230" s="14" t="str">
        <f>"09729267"</f>
        <v>09729267</v>
      </c>
      <c r="E230" s="14"/>
      <c r="F230" s="14" t="str">
        <f>"Jun2016"</f>
        <v>Jun2016</v>
      </c>
      <c r="G230" s="14">
        <v>13</v>
      </c>
      <c r="H230" s="14">
        <v>2</v>
      </c>
      <c r="I230" s="14">
        <v>33</v>
      </c>
      <c r="J230" s="14">
        <v>15</v>
      </c>
      <c r="K230" s="14">
        <v>117244965</v>
      </c>
      <c r="L230" s="14"/>
      <c r="M230" s="14" t="s">
        <v>4421</v>
      </c>
      <c r="N230" s="14" t="s">
        <v>4261</v>
      </c>
      <c r="O230" s="13" t="s">
        <v>5543</v>
      </c>
      <c r="P230" s="14"/>
      <c r="Q230" s="14" t="s">
        <v>5544</v>
      </c>
      <c r="R230" s="6" t="s">
        <v>5841</v>
      </c>
      <c r="S230" s="14" t="s">
        <v>822</v>
      </c>
    </row>
    <row r="231" spans="1:19" ht="63.75" x14ac:dyDescent="0.2">
      <c r="A231" s="13" t="s">
        <v>5545</v>
      </c>
      <c r="B231" s="14" t="s">
        <v>5546</v>
      </c>
      <c r="C231" s="13" t="s">
        <v>4735</v>
      </c>
      <c r="D231" s="14" t="str">
        <f>"20294913"</f>
        <v>20294913</v>
      </c>
      <c r="E231" s="14"/>
      <c r="F231" s="14" t="str">
        <f>"Mar2016"</f>
        <v>Mar2016</v>
      </c>
      <c r="G231" s="14">
        <v>22</v>
      </c>
      <c r="H231" s="14">
        <v>2</v>
      </c>
      <c r="I231" s="14">
        <v>293</v>
      </c>
      <c r="J231" s="14">
        <v>16</v>
      </c>
      <c r="K231" s="14">
        <v>114081138</v>
      </c>
      <c r="L231" s="14" t="s">
        <v>5547</v>
      </c>
      <c r="M231" s="14" t="s">
        <v>4737</v>
      </c>
      <c r="N231" s="14" t="s">
        <v>4261</v>
      </c>
      <c r="O231" s="13" t="s">
        <v>5548</v>
      </c>
      <c r="P231" s="14" t="s">
        <v>5549</v>
      </c>
      <c r="Q231" s="14" t="s">
        <v>5550</v>
      </c>
      <c r="R231" s="6" t="s">
        <v>5842</v>
      </c>
      <c r="S231" s="14" t="s">
        <v>822</v>
      </c>
    </row>
    <row r="232" spans="1:19" ht="51" x14ac:dyDescent="0.2">
      <c r="A232" s="13" t="s">
        <v>5551</v>
      </c>
      <c r="B232" s="14" t="s">
        <v>930</v>
      </c>
      <c r="C232" s="13" t="s">
        <v>895</v>
      </c>
      <c r="D232" s="14" t="str">
        <f>"09726888"</f>
        <v>09726888</v>
      </c>
      <c r="E232" s="14"/>
      <c r="F232" s="14" t="str">
        <f>"May2016"</f>
        <v>May2016</v>
      </c>
      <c r="G232" s="14">
        <v>15</v>
      </c>
      <c r="H232" s="14">
        <v>2</v>
      </c>
      <c r="I232" s="14">
        <v>53</v>
      </c>
      <c r="J232" s="14">
        <v>17</v>
      </c>
      <c r="K232" s="14">
        <v>116232130</v>
      </c>
      <c r="L232" s="14"/>
      <c r="M232" s="14" t="s">
        <v>4421</v>
      </c>
      <c r="N232" s="14" t="s">
        <v>4261</v>
      </c>
      <c r="O232" s="13" t="s">
        <v>5552</v>
      </c>
      <c r="P232" s="14"/>
      <c r="Q232" s="14" t="s">
        <v>5553</v>
      </c>
      <c r="R232" s="6" t="s">
        <v>5843</v>
      </c>
      <c r="S232" s="14" t="s">
        <v>822</v>
      </c>
    </row>
    <row r="233" spans="1:19" ht="51" x14ac:dyDescent="0.2">
      <c r="A233" s="13" t="s">
        <v>5554</v>
      </c>
      <c r="B233" s="14" t="s">
        <v>5555</v>
      </c>
      <c r="C233" s="14" t="s">
        <v>5556</v>
      </c>
      <c r="D233" s="14" t="str">
        <f>"20477031"</f>
        <v>20477031</v>
      </c>
      <c r="E233" s="14"/>
      <c r="F233" s="14" t="str">
        <f>"Jun2016"</f>
        <v>Jun2016</v>
      </c>
      <c r="G233" s="14">
        <v>5</v>
      </c>
      <c r="H233" s="14">
        <v>12</v>
      </c>
      <c r="I233" s="14">
        <v>14</v>
      </c>
      <c r="J233" s="14">
        <v>8</v>
      </c>
      <c r="K233" s="14">
        <v>117534823</v>
      </c>
      <c r="L233" s="14"/>
      <c r="M233" s="14" t="s">
        <v>5557</v>
      </c>
      <c r="N233" s="14" t="s">
        <v>4261</v>
      </c>
      <c r="O233" s="13" t="s">
        <v>5558</v>
      </c>
      <c r="P233" s="14" t="s">
        <v>5559</v>
      </c>
      <c r="Q233" s="14" t="s">
        <v>5560</v>
      </c>
      <c r="R233" s="6" t="s">
        <v>5844</v>
      </c>
      <c r="S233" s="14" t="s">
        <v>822</v>
      </c>
    </row>
    <row r="234" spans="1:19" ht="76.5" x14ac:dyDescent="0.2">
      <c r="A234" s="13" t="s">
        <v>5561</v>
      </c>
      <c r="B234" s="14" t="s">
        <v>5562</v>
      </c>
      <c r="C234" s="14" t="s">
        <v>5563</v>
      </c>
      <c r="D234" s="14" t="str">
        <f>"08989621"</f>
        <v>08989621</v>
      </c>
      <c r="E234" s="14"/>
      <c r="F234" s="14" t="str">
        <f>"2016"</f>
        <v>2016</v>
      </c>
      <c r="G234" s="14">
        <v>23</v>
      </c>
      <c r="H234" s="14">
        <v>5</v>
      </c>
      <c r="I234" s="14">
        <v>309</v>
      </c>
      <c r="J234" s="14">
        <v>9</v>
      </c>
      <c r="K234" s="14">
        <v>115009917</v>
      </c>
      <c r="L234" s="14" t="s">
        <v>5564</v>
      </c>
      <c r="M234" s="14" t="s">
        <v>4275</v>
      </c>
      <c r="N234" s="14" t="s">
        <v>4261</v>
      </c>
      <c r="O234" s="13" t="s">
        <v>5565</v>
      </c>
      <c r="P234" s="14" t="s">
        <v>5566</v>
      </c>
      <c r="Q234" s="14" t="s">
        <v>5567</v>
      </c>
      <c r="R234" s="6" t="s">
        <v>5713</v>
      </c>
      <c r="S234" s="14" t="s">
        <v>690</v>
      </c>
    </row>
    <row r="235" spans="1:19" ht="51" x14ac:dyDescent="0.2">
      <c r="A235" s="13" t="s">
        <v>5568</v>
      </c>
      <c r="B235" s="14" t="s">
        <v>5569</v>
      </c>
      <c r="C235" s="14" t="s">
        <v>5570</v>
      </c>
      <c r="D235" s="14" t="str">
        <f>"14675463"</f>
        <v>14675463</v>
      </c>
      <c r="E235" s="14"/>
      <c r="F235" s="14" t="str">
        <f>"Sep2015"</f>
        <v>Sep2015</v>
      </c>
      <c r="G235" s="14">
        <v>16</v>
      </c>
      <c r="H235" s="14">
        <v>5</v>
      </c>
      <c r="I235" s="14">
        <v>820</v>
      </c>
      <c r="J235" s="14">
        <v>10</v>
      </c>
      <c r="K235" s="14">
        <v>109941889</v>
      </c>
      <c r="L235" s="14" t="s">
        <v>5571</v>
      </c>
      <c r="M235" s="14" t="s">
        <v>4618</v>
      </c>
      <c r="N235" s="14" t="s">
        <v>4261</v>
      </c>
      <c r="O235" s="13" t="s">
        <v>5572</v>
      </c>
      <c r="P235" s="14" t="s">
        <v>5573</v>
      </c>
      <c r="Q235" s="14" t="s">
        <v>5574</v>
      </c>
      <c r="R235" s="6" t="s">
        <v>5712</v>
      </c>
      <c r="S235" s="14" t="s">
        <v>690</v>
      </c>
    </row>
    <row r="236" spans="1:19" ht="114.75" x14ac:dyDescent="0.2">
      <c r="A236" s="13" t="s">
        <v>5575</v>
      </c>
      <c r="B236" s="14" t="s">
        <v>5576</v>
      </c>
      <c r="C236" s="13" t="s">
        <v>5419</v>
      </c>
      <c r="D236" s="14" t="str">
        <f>"15298930"</f>
        <v>15298930</v>
      </c>
      <c r="E236" s="14"/>
      <c r="F236" s="14" t="str">
        <f>"Sep2015"</f>
        <v>Sep2015</v>
      </c>
      <c r="G236" s="14"/>
      <c r="H236" s="14"/>
      <c r="I236" s="14">
        <v>42</v>
      </c>
      <c r="J236" s="14">
        <v>7</v>
      </c>
      <c r="K236" s="14">
        <v>109235845</v>
      </c>
      <c r="L236" s="14"/>
      <c r="M236" s="14" t="s">
        <v>5420</v>
      </c>
      <c r="N236" s="14" t="s">
        <v>4261</v>
      </c>
      <c r="O236" s="13" t="s">
        <v>5577</v>
      </c>
      <c r="P236" s="14"/>
      <c r="Q236" s="14" t="s">
        <v>5578</v>
      </c>
      <c r="R236" s="6" t="s">
        <v>5711</v>
      </c>
      <c r="S236" s="14" t="s">
        <v>690</v>
      </c>
    </row>
    <row r="237" spans="1:19" ht="51" x14ac:dyDescent="0.2">
      <c r="A237" s="13" t="s">
        <v>5579</v>
      </c>
      <c r="B237" s="14" t="s">
        <v>5580</v>
      </c>
      <c r="C237" s="13" t="s">
        <v>5581</v>
      </c>
      <c r="D237" s="14" t="str">
        <f>"13547860"</f>
        <v>13547860</v>
      </c>
      <c r="E237" s="14"/>
      <c r="F237" s="14" t="str">
        <f>"May2016"</f>
        <v>May2016</v>
      </c>
      <c r="G237" s="14">
        <v>21</v>
      </c>
      <c r="H237" s="14">
        <v>2</v>
      </c>
      <c r="I237" s="14">
        <v>235</v>
      </c>
      <c r="J237" s="14">
        <v>22</v>
      </c>
      <c r="K237" s="14">
        <v>113219807</v>
      </c>
      <c r="L237" s="14" t="s">
        <v>5582</v>
      </c>
      <c r="M237" s="14" t="s">
        <v>4275</v>
      </c>
      <c r="N237" s="14" t="s">
        <v>4261</v>
      </c>
      <c r="O237" s="13" t="s">
        <v>5583</v>
      </c>
      <c r="P237" s="14" t="s">
        <v>5584</v>
      </c>
      <c r="Q237" s="14" t="s">
        <v>5585</v>
      </c>
      <c r="R237" s="6" t="s">
        <v>5710</v>
      </c>
      <c r="S237" s="14" t="s">
        <v>637</v>
      </c>
    </row>
    <row r="238" spans="1:19" ht="102" x14ac:dyDescent="0.2">
      <c r="A238" s="13" t="s">
        <v>5586</v>
      </c>
      <c r="B238" s="14" t="s">
        <v>5587</v>
      </c>
      <c r="C238" s="14" t="s">
        <v>4637</v>
      </c>
      <c r="D238" s="14" t="str">
        <f>"09654313"</f>
        <v>09654313</v>
      </c>
      <c r="E238" s="14"/>
      <c r="F238" s="14" t="str">
        <f>"Oct2016"</f>
        <v>Oct2016</v>
      </c>
      <c r="G238" s="14">
        <v>24</v>
      </c>
      <c r="H238" s="14">
        <v>10</v>
      </c>
      <c r="I238" s="14">
        <v>1788</v>
      </c>
      <c r="J238" s="14">
        <v>18</v>
      </c>
      <c r="K238" s="14">
        <v>117649376</v>
      </c>
      <c r="L238" s="14" t="s">
        <v>5588</v>
      </c>
      <c r="M238" s="14" t="s">
        <v>4275</v>
      </c>
      <c r="N238" s="14" t="s">
        <v>4261</v>
      </c>
      <c r="O238" s="13" t="s">
        <v>5589</v>
      </c>
      <c r="P238" s="14" t="s">
        <v>5590</v>
      </c>
      <c r="Q238" s="14" t="s">
        <v>5591</v>
      </c>
      <c r="R238" s="6" t="s">
        <v>5708</v>
      </c>
      <c r="S238" s="14" t="s">
        <v>637</v>
      </c>
    </row>
    <row r="239" spans="1:19" ht="38.25" x14ac:dyDescent="0.2">
      <c r="A239" s="13" t="s">
        <v>5592</v>
      </c>
      <c r="B239" s="14" t="s">
        <v>5593</v>
      </c>
      <c r="C239" s="13" t="s">
        <v>5594</v>
      </c>
      <c r="D239" s="14" t="str">
        <f>"18747655"</f>
        <v>18747655</v>
      </c>
      <c r="E239" s="14"/>
      <c r="F239" s="14" t="str">
        <f>"2016"</f>
        <v>2016</v>
      </c>
      <c r="G239" s="14">
        <v>32</v>
      </c>
      <c r="H239" s="14">
        <v>4</v>
      </c>
      <c r="I239" s="14">
        <v>635</v>
      </c>
      <c r="J239" s="14">
        <v>9</v>
      </c>
      <c r="K239" s="14">
        <v>119729033</v>
      </c>
      <c r="L239" s="14" t="s">
        <v>5595</v>
      </c>
      <c r="M239" s="14" t="s">
        <v>4312</v>
      </c>
      <c r="N239" s="14" t="s">
        <v>4261</v>
      </c>
      <c r="O239" s="13" t="s">
        <v>5596</v>
      </c>
      <c r="P239" s="14" t="s">
        <v>5597</v>
      </c>
      <c r="Q239" s="14" t="s">
        <v>5598</v>
      </c>
      <c r="R239" s="6" t="s">
        <v>5709</v>
      </c>
      <c r="S239" s="14" t="s">
        <v>5599</v>
      </c>
    </row>
    <row r="240" spans="1:19" ht="63.75" x14ac:dyDescent="0.2">
      <c r="A240" s="13" t="s">
        <v>4265</v>
      </c>
      <c r="B240" s="14" t="s">
        <v>4266</v>
      </c>
      <c r="C240" s="13" t="s">
        <v>4258</v>
      </c>
      <c r="D240" s="14" t="str">
        <f>"00029092"</f>
        <v>00029092</v>
      </c>
      <c r="E240" s="14"/>
      <c r="F240" s="14" t="str">
        <f>"Mar2015"</f>
        <v>Mar2015</v>
      </c>
      <c r="G240" s="14">
        <v>97</v>
      </c>
      <c r="H240" s="14">
        <v>2</v>
      </c>
      <c r="I240" s="14">
        <v>635</v>
      </c>
      <c r="J240" s="14">
        <v>17</v>
      </c>
      <c r="K240" s="14">
        <v>102257959</v>
      </c>
      <c r="L240" s="14" t="s">
        <v>4267</v>
      </c>
      <c r="M240" s="14" t="s">
        <v>4260</v>
      </c>
      <c r="N240" s="14" t="s">
        <v>4261</v>
      </c>
      <c r="O240" s="13" t="s">
        <v>4268</v>
      </c>
      <c r="P240" s="14" t="s">
        <v>4269</v>
      </c>
      <c r="Q240" s="14" t="s">
        <v>4270</v>
      </c>
      <c r="R240" s="6" t="s">
        <v>5706</v>
      </c>
      <c r="S240" s="14" t="s">
        <v>25</v>
      </c>
    </row>
    <row r="241" spans="1:19" ht="38.25" x14ac:dyDescent="0.2">
      <c r="A241" s="13" t="s">
        <v>5600</v>
      </c>
      <c r="B241" s="14" t="s">
        <v>5601</v>
      </c>
      <c r="C241" s="13" t="s">
        <v>5602</v>
      </c>
      <c r="D241" s="14" t="str">
        <f>"13600869"</f>
        <v>13600869</v>
      </c>
      <c r="E241" s="14"/>
      <c r="F241" s="14" t="str">
        <f>"Nov2016"</f>
        <v>Nov2016</v>
      </c>
      <c r="G241" s="14">
        <v>30</v>
      </c>
      <c r="H241" s="14">
        <v>3</v>
      </c>
      <c r="I241" s="14">
        <v>131</v>
      </c>
      <c r="J241" s="14">
        <v>19</v>
      </c>
      <c r="K241" s="14">
        <v>119283134</v>
      </c>
      <c r="L241" s="14" t="s">
        <v>5603</v>
      </c>
      <c r="M241" s="14" t="s">
        <v>4275</v>
      </c>
      <c r="N241" s="14" t="s">
        <v>4261</v>
      </c>
      <c r="O241" s="13" t="s">
        <v>5604</v>
      </c>
      <c r="P241" s="14" t="s">
        <v>5605</v>
      </c>
      <c r="Q241" s="14" t="s">
        <v>5606</v>
      </c>
      <c r="R241" s="6" t="s">
        <v>5707</v>
      </c>
      <c r="S241" s="14" t="s">
        <v>25</v>
      </c>
    </row>
  </sheetData>
  <autoFilter ref="A2:AJ241"/>
  <mergeCells count="1">
    <mergeCell ref="A1:S1"/>
  </mergeCells>
  <hyperlinks>
    <hyperlink ref="R200" r:id="rId1"/>
    <hyperlink ref="R3" r:id="rId2"/>
    <hyperlink ref="R241" r:id="rId3"/>
    <hyperlink ref="R4" r:id="rId4"/>
    <hyperlink ref="R5" r:id="rId5"/>
    <hyperlink ref="R6" r:id="rId6"/>
    <hyperlink ref="R7" r:id="rId7"/>
    <hyperlink ref="R8" r:id="rId8"/>
    <hyperlink ref="R9" r:id="rId9"/>
    <hyperlink ref="R10" r:id="rId10"/>
    <hyperlink ref="R11" r:id="rId11"/>
    <hyperlink ref="R12" r:id="rId12"/>
    <hyperlink ref="R13" r:id="rId13"/>
    <hyperlink ref="R14" r:id="rId14"/>
    <hyperlink ref="R15" r:id="rId15"/>
    <hyperlink ref="R16" r:id="rId16"/>
    <hyperlink ref="R17" r:id="rId17"/>
    <hyperlink ref="R18" r:id="rId18"/>
    <hyperlink ref="R19" r:id="rId19"/>
    <hyperlink ref="R20" r:id="rId20"/>
    <hyperlink ref="R21" r:id="rId21"/>
    <hyperlink ref="R22" r:id="rId22"/>
    <hyperlink ref="R23" r:id="rId23"/>
    <hyperlink ref="R24" r:id="rId24"/>
    <hyperlink ref="R25" r:id="rId25"/>
    <hyperlink ref="R26" r:id="rId26"/>
    <hyperlink ref="R27" r:id="rId27"/>
    <hyperlink ref="R28" r:id="rId28"/>
    <hyperlink ref="R29" r:id="rId29"/>
    <hyperlink ref="R30" r:id="rId30"/>
    <hyperlink ref="R31" r:id="rId31"/>
    <hyperlink ref="R32" r:id="rId32"/>
    <hyperlink ref="R33" r:id="rId33"/>
    <hyperlink ref="R34" r:id="rId34"/>
    <hyperlink ref="R35" r:id="rId35"/>
    <hyperlink ref="R36" r:id="rId36"/>
    <hyperlink ref="R37" r:id="rId37"/>
    <hyperlink ref="R38" r:id="rId38"/>
    <hyperlink ref="R39" r:id="rId39"/>
    <hyperlink ref="R40" r:id="rId40"/>
    <hyperlink ref="R41" r:id="rId41"/>
    <hyperlink ref="R42" r:id="rId42"/>
    <hyperlink ref="R43" r:id="rId43"/>
    <hyperlink ref="R44" r:id="rId44"/>
    <hyperlink ref="R45" r:id="rId45"/>
    <hyperlink ref="R46" r:id="rId46"/>
    <hyperlink ref="R47" r:id="rId47"/>
    <hyperlink ref="R48" r:id="rId48"/>
    <hyperlink ref="R49" r:id="rId49"/>
    <hyperlink ref="R50" r:id="rId50"/>
    <hyperlink ref="R52" r:id="rId51"/>
    <hyperlink ref="R51" r:id="rId52"/>
    <hyperlink ref="R53" r:id="rId53"/>
    <hyperlink ref="R54" r:id="rId54"/>
    <hyperlink ref="R55" r:id="rId55"/>
    <hyperlink ref="R56" r:id="rId56"/>
    <hyperlink ref="R57" r:id="rId57"/>
    <hyperlink ref="R58" r:id="rId58"/>
    <hyperlink ref="R59" r:id="rId59"/>
    <hyperlink ref="R60" r:id="rId60"/>
    <hyperlink ref="R61" r:id="rId61"/>
    <hyperlink ref="R62" r:id="rId62"/>
    <hyperlink ref="R63" r:id="rId63"/>
    <hyperlink ref="R64" r:id="rId64"/>
    <hyperlink ref="R65" r:id="rId65"/>
    <hyperlink ref="R66" r:id="rId66"/>
    <hyperlink ref="R67" r:id="rId67"/>
    <hyperlink ref="R68" r:id="rId68"/>
    <hyperlink ref="R69" r:id="rId69"/>
    <hyperlink ref="R70" r:id="rId70"/>
    <hyperlink ref="R71" r:id="rId71"/>
    <hyperlink ref="R72" r:id="rId72"/>
    <hyperlink ref="R73" r:id="rId73"/>
    <hyperlink ref="R74" r:id="rId74"/>
    <hyperlink ref="R75" r:id="rId75"/>
    <hyperlink ref="R76" r:id="rId76"/>
    <hyperlink ref="R77" r:id="rId77"/>
    <hyperlink ref="R78" r:id="rId78"/>
    <hyperlink ref="R79" r:id="rId79"/>
    <hyperlink ref="R80" r:id="rId80"/>
    <hyperlink ref="R81" r:id="rId81"/>
    <hyperlink ref="R82" r:id="rId82"/>
    <hyperlink ref="R83" r:id="rId83"/>
    <hyperlink ref="R84" r:id="rId84"/>
    <hyperlink ref="R85" r:id="rId85"/>
    <hyperlink ref="R86" r:id="rId86"/>
    <hyperlink ref="R87" r:id="rId87"/>
    <hyperlink ref="R88" r:id="rId88"/>
    <hyperlink ref="R89" r:id="rId89"/>
    <hyperlink ref="R90" r:id="rId90"/>
    <hyperlink ref="R91" r:id="rId91"/>
    <hyperlink ref="R92" r:id="rId92"/>
    <hyperlink ref="R93" r:id="rId93"/>
    <hyperlink ref="R94" r:id="rId94"/>
    <hyperlink ref="R95" r:id="rId95"/>
    <hyperlink ref="R96" r:id="rId96"/>
    <hyperlink ref="R97" r:id="rId97"/>
    <hyperlink ref="R98" r:id="rId98"/>
    <hyperlink ref="R99" r:id="rId99"/>
    <hyperlink ref="R100" r:id="rId100"/>
    <hyperlink ref="R101" r:id="rId101"/>
    <hyperlink ref="R240" r:id="rId102"/>
    <hyperlink ref="R238" r:id="rId103"/>
    <hyperlink ref="R239" r:id="rId104"/>
    <hyperlink ref="R237" r:id="rId105"/>
    <hyperlink ref="R236" r:id="rId106"/>
    <hyperlink ref="R235" r:id="rId107"/>
    <hyperlink ref="R234" r:id="rId108"/>
    <hyperlink ref="R102" r:id="rId109"/>
    <hyperlink ref="R103" r:id="rId110"/>
    <hyperlink ref="R104" r:id="rId111"/>
    <hyperlink ref="R105" r:id="rId112"/>
    <hyperlink ref="R106" r:id="rId113"/>
    <hyperlink ref="R107" r:id="rId114"/>
    <hyperlink ref="R108" r:id="rId115"/>
    <hyperlink ref="R109" r:id="rId116"/>
    <hyperlink ref="R110" r:id="rId117"/>
    <hyperlink ref="R111" r:id="rId118"/>
    <hyperlink ref="R112" r:id="rId119"/>
    <hyperlink ref="R113" r:id="rId120"/>
    <hyperlink ref="R114" r:id="rId121"/>
    <hyperlink ref="R115" r:id="rId122"/>
    <hyperlink ref="R116" r:id="rId123"/>
    <hyperlink ref="R117" r:id="rId124"/>
    <hyperlink ref="R118" r:id="rId125"/>
    <hyperlink ref="R119" r:id="rId126"/>
    <hyperlink ref="R120" r:id="rId127"/>
    <hyperlink ref="R121" r:id="rId128"/>
    <hyperlink ref="R122" r:id="rId129"/>
    <hyperlink ref="R123" r:id="rId130"/>
    <hyperlink ref="R124" r:id="rId131"/>
    <hyperlink ref="R125" r:id="rId132"/>
    <hyperlink ref="R126" r:id="rId133"/>
    <hyperlink ref="R127" r:id="rId134"/>
    <hyperlink ref="R128" r:id="rId135"/>
    <hyperlink ref="R129" r:id="rId136"/>
    <hyperlink ref="R130" r:id="rId137"/>
    <hyperlink ref="R131" r:id="rId138"/>
    <hyperlink ref="R132" r:id="rId139"/>
    <hyperlink ref="R133" r:id="rId140"/>
    <hyperlink ref="R134" r:id="rId141"/>
    <hyperlink ref="R135" r:id="rId142"/>
    <hyperlink ref="R136" r:id="rId143"/>
    <hyperlink ref="R137" r:id="rId144"/>
    <hyperlink ref="R138" r:id="rId145"/>
    <hyperlink ref="R139" r:id="rId146"/>
    <hyperlink ref="R140" r:id="rId147"/>
    <hyperlink ref="R141" r:id="rId148"/>
    <hyperlink ref="R142" r:id="rId149"/>
    <hyperlink ref="R143" r:id="rId150"/>
    <hyperlink ref="R144" r:id="rId151"/>
    <hyperlink ref="R145" r:id="rId152"/>
    <hyperlink ref="R146" r:id="rId153"/>
    <hyperlink ref="R147" r:id="rId154"/>
    <hyperlink ref="R148" r:id="rId155"/>
    <hyperlink ref="R149" r:id="rId156"/>
    <hyperlink ref="R150" r:id="rId157"/>
    <hyperlink ref="R151" r:id="rId158"/>
    <hyperlink ref="R152" r:id="rId159"/>
    <hyperlink ref="R153" r:id="rId160"/>
    <hyperlink ref="R154" r:id="rId161"/>
    <hyperlink ref="R155" r:id="rId162"/>
    <hyperlink ref="R156" r:id="rId163"/>
    <hyperlink ref="R157" r:id="rId164"/>
    <hyperlink ref="R158" r:id="rId165"/>
    <hyperlink ref="R159" r:id="rId166"/>
    <hyperlink ref="R160" r:id="rId167"/>
    <hyperlink ref="R161" r:id="rId168"/>
    <hyperlink ref="R162" r:id="rId169"/>
    <hyperlink ref="R163" r:id="rId170"/>
    <hyperlink ref="R164" r:id="rId171"/>
    <hyperlink ref="R165" r:id="rId172"/>
    <hyperlink ref="R166" r:id="rId173"/>
    <hyperlink ref="R167" r:id="rId174"/>
    <hyperlink ref="R168" r:id="rId175"/>
    <hyperlink ref="R169" r:id="rId176"/>
    <hyperlink ref="R170" r:id="rId177"/>
    <hyperlink ref="R171" r:id="rId178"/>
    <hyperlink ref="R172" r:id="rId179"/>
    <hyperlink ref="R173" r:id="rId180"/>
    <hyperlink ref="R174" r:id="rId181"/>
    <hyperlink ref="R175" r:id="rId182"/>
    <hyperlink ref="R176" r:id="rId183"/>
    <hyperlink ref="R177" r:id="rId184"/>
    <hyperlink ref="R178" r:id="rId185"/>
    <hyperlink ref="R179" r:id="rId186"/>
    <hyperlink ref="R180" r:id="rId187"/>
    <hyperlink ref="R181" r:id="rId188"/>
    <hyperlink ref="R182" r:id="rId189"/>
    <hyperlink ref="R183" r:id="rId190"/>
    <hyperlink ref="R184" r:id="rId191"/>
    <hyperlink ref="R185" r:id="rId192"/>
    <hyperlink ref="R186" r:id="rId193"/>
    <hyperlink ref="R187" r:id="rId194"/>
    <hyperlink ref="R188" r:id="rId195"/>
    <hyperlink ref="R189" r:id="rId196"/>
    <hyperlink ref="R190" r:id="rId197"/>
    <hyperlink ref="R191" r:id="rId198"/>
    <hyperlink ref="R192" r:id="rId199"/>
    <hyperlink ref="R193" r:id="rId200"/>
    <hyperlink ref="R194" r:id="rId201"/>
    <hyperlink ref="R195" r:id="rId202"/>
    <hyperlink ref="R196" r:id="rId203"/>
    <hyperlink ref="R197" r:id="rId204"/>
    <hyperlink ref="R198" r:id="rId205"/>
    <hyperlink ref="R199" r:id="rId206"/>
    <hyperlink ref="R201" r:id="rId207"/>
    <hyperlink ref="R202" r:id="rId208"/>
    <hyperlink ref="R203" r:id="rId209"/>
    <hyperlink ref="R204" r:id="rId210"/>
    <hyperlink ref="R205" r:id="rId211"/>
    <hyperlink ref="R206" r:id="rId212"/>
    <hyperlink ref="R207" r:id="rId213"/>
    <hyperlink ref="R208" r:id="rId214"/>
    <hyperlink ref="R209" r:id="rId215"/>
    <hyperlink ref="R210" r:id="rId216"/>
    <hyperlink ref="R211" r:id="rId217"/>
    <hyperlink ref="R212" r:id="rId218"/>
    <hyperlink ref="R213" r:id="rId219"/>
    <hyperlink ref="R214" r:id="rId220"/>
    <hyperlink ref="R215" r:id="rId221"/>
    <hyperlink ref="R216" r:id="rId222"/>
    <hyperlink ref="R217" r:id="rId223"/>
    <hyperlink ref="R218" r:id="rId224"/>
    <hyperlink ref="R219" r:id="rId225"/>
    <hyperlink ref="R220" r:id="rId226"/>
    <hyperlink ref="R221" r:id="rId227"/>
    <hyperlink ref="R222" r:id="rId228"/>
    <hyperlink ref="R223" r:id="rId229"/>
    <hyperlink ref="R224" r:id="rId230"/>
    <hyperlink ref="R225" r:id="rId231"/>
    <hyperlink ref="R226" r:id="rId232"/>
    <hyperlink ref="R227" r:id="rId233"/>
    <hyperlink ref="R228" r:id="rId234"/>
    <hyperlink ref="R229" r:id="rId235"/>
    <hyperlink ref="R230" r:id="rId236"/>
    <hyperlink ref="R231" r:id="rId237"/>
    <hyperlink ref="R232" r:id="rId238"/>
    <hyperlink ref="R233" r:id="rId239"/>
  </hyperlinks>
  <pageMargins left="0.7" right="0.7" top="0.75" bottom="0.75" header="0.3" footer="0.3"/>
  <pageSetup paperSize="9" orientation="portrait" r:id="rId24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41"/>
  <sheetViews>
    <sheetView zoomScaleNormal="100" workbookViewId="0">
      <pane ySplit="2" topLeftCell="A9" activePane="bottomLeft" state="frozen"/>
      <selection activeCell="B12" sqref="B12"/>
      <selection pane="bottomLeft" activeCell="Z4" sqref="Z4"/>
    </sheetView>
  </sheetViews>
  <sheetFormatPr defaultRowHeight="12.75" x14ac:dyDescent="0.2"/>
  <cols>
    <col min="1" max="1" width="47.140625" style="1" customWidth="1"/>
    <col min="2" max="22" width="0" hidden="1" customWidth="1"/>
    <col min="23" max="23" width="35.7109375" style="1" customWidth="1"/>
    <col min="24" max="25" width="0" hidden="1" customWidth="1"/>
    <col min="26" max="26" width="61.85546875" style="1" customWidth="1"/>
    <col min="27" max="27" width="15.140625" hidden="1" customWidth="1"/>
    <col min="28" max="28" width="17.85546875" hidden="1" customWidth="1"/>
    <col min="29" max="29" width="14.85546875" hidden="1" customWidth="1"/>
    <col min="30" max="30" width="12.85546875" hidden="1" customWidth="1"/>
    <col min="31" max="31" width="15.140625" hidden="1" customWidth="1"/>
    <col min="32" max="32" width="11.140625" hidden="1" customWidth="1"/>
    <col min="33" max="33" width="10" hidden="1" customWidth="1"/>
    <col min="34" max="34" width="9.5703125" hidden="1" customWidth="1"/>
    <col min="35" max="35" width="35.5703125" hidden="1" customWidth="1"/>
    <col min="36" max="36" width="25.7109375" style="1" customWidth="1"/>
    <col min="37" max="37" width="42.85546875" hidden="1" customWidth="1"/>
  </cols>
  <sheetData>
    <row r="1" spans="1:37" ht="18" x14ac:dyDescent="0.25">
      <c r="A1" s="21" t="s">
        <v>4238</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row>
    <row r="2" spans="1:37" ht="15.75" x14ac:dyDescent="0.25">
      <c r="A2" s="8" t="s">
        <v>4237</v>
      </c>
      <c r="B2" s="9" t="s">
        <v>4236</v>
      </c>
      <c r="C2" s="9" t="s">
        <v>4235</v>
      </c>
      <c r="D2" s="9" t="s">
        <v>4234</v>
      </c>
      <c r="E2" s="9" t="s">
        <v>4233</v>
      </c>
      <c r="F2" s="9" t="s">
        <v>4232</v>
      </c>
      <c r="G2" s="9" t="s">
        <v>4231</v>
      </c>
      <c r="H2" s="9" t="s">
        <v>4230</v>
      </c>
      <c r="I2" s="9" t="s">
        <v>4229</v>
      </c>
      <c r="J2" s="9" t="s">
        <v>4228</v>
      </c>
      <c r="K2" s="9" t="s">
        <v>4227</v>
      </c>
      <c r="L2" s="9" t="s">
        <v>4226</v>
      </c>
      <c r="M2" s="9" t="s">
        <v>4225</v>
      </c>
      <c r="N2" s="9" t="s">
        <v>4224</v>
      </c>
      <c r="O2" s="9" t="s">
        <v>4223</v>
      </c>
      <c r="P2" s="9" t="s">
        <v>4222</v>
      </c>
      <c r="Q2" s="9" t="s">
        <v>4221</v>
      </c>
      <c r="R2" s="9" t="s">
        <v>4220</v>
      </c>
      <c r="S2" s="9" t="s">
        <v>4219</v>
      </c>
      <c r="T2" s="9" t="s">
        <v>4218</v>
      </c>
      <c r="U2" s="9" t="s">
        <v>4217</v>
      </c>
      <c r="V2" s="9" t="s">
        <v>4216</v>
      </c>
      <c r="W2" s="8" t="s">
        <v>4215</v>
      </c>
      <c r="X2" s="9" t="s">
        <v>4214</v>
      </c>
      <c r="Y2" s="9" t="s">
        <v>4213</v>
      </c>
      <c r="Z2" s="8" t="s">
        <v>4212</v>
      </c>
      <c r="AA2" s="9" t="s">
        <v>4211</v>
      </c>
      <c r="AB2" s="9" t="s">
        <v>4210</v>
      </c>
      <c r="AC2" s="9" t="s">
        <v>4209</v>
      </c>
      <c r="AD2" s="9" t="s">
        <v>4208</v>
      </c>
      <c r="AE2" s="9" t="s">
        <v>4207</v>
      </c>
      <c r="AF2" s="9" t="s">
        <v>4206</v>
      </c>
      <c r="AG2" s="9" t="s">
        <v>4205</v>
      </c>
      <c r="AH2" s="9" t="s">
        <v>4204</v>
      </c>
      <c r="AI2" s="9" t="s">
        <v>4203</v>
      </c>
      <c r="AJ2" s="8" t="s">
        <v>4202</v>
      </c>
      <c r="AK2" s="7" t="s">
        <v>4201</v>
      </c>
    </row>
    <row r="3" spans="1:37" ht="38.25" x14ac:dyDescent="0.2">
      <c r="A3" s="5" t="s">
        <v>4200</v>
      </c>
      <c r="B3" s="4" t="s">
        <v>4199</v>
      </c>
      <c r="C3" s="4" t="s">
        <v>4198</v>
      </c>
      <c r="D3" s="4"/>
      <c r="E3" s="4" t="s">
        <v>21</v>
      </c>
      <c r="F3" s="4"/>
      <c r="G3" s="4" t="s">
        <v>4197</v>
      </c>
      <c r="H3" s="4" t="s">
        <v>4196</v>
      </c>
      <c r="I3" s="4"/>
      <c r="J3" s="4" t="s">
        <v>334</v>
      </c>
      <c r="K3" s="4" t="s">
        <v>4195</v>
      </c>
      <c r="L3" s="4" t="s">
        <v>37</v>
      </c>
      <c r="M3" s="4" t="s">
        <v>4194</v>
      </c>
      <c r="N3" s="4" t="s">
        <v>331</v>
      </c>
      <c r="O3" s="4"/>
      <c r="P3" s="4" t="s">
        <v>215</v>
      </c>
      <c r="Q3" s="4" t="s">
        <v>12</v>
      </c>
      <c r="R3" s="4" t="s">
        <v>12</v>
      </c>
      <c r="S3" s="4"/>
      <c r="T3" s="4"/>
      <c r="U3" s="4" t="s">
        <v>181</v>
      </c>
      <c r="V3" s="4" t="s">
        <v>330</v>
      </c>
      <c r="W3" s="5" t="s">
        <v>4078</v>
      </c>
      <c r="X3" s="4" t="s">
        <v>330</v>
      </c>
      <c r="Y3" s="4" t="s">
        <v>67</v>
      </c>
      <c r="Z3" s="6" t="s">
        <v>4193</v>
      </c>
      <c r="AA3" s="4"/>
      <c r="AB3" s="4"/>
      <c r="AC3" s="4"/>
      <c r="AD3" s="4"/>
      <c r="AE3" s="4" t="s">
        <v>4192</v>
      </c>
      <c r="AF3" s="4" t="s">
        <v>4191</v>
      </c>
      <c r="AG3" s="4"/>
      <c r="AH3" s="4" t="s">
        <v>4190</v>
      </c>
      <c r="AI3" s="4" t="s">
        <v>4189</v>
      </c>
      <c r="AJ3" s="3" t="s">
        <v>4078</v>
      </c>
      <c r="AK3" t="s">
        <v>440</v>
      </c>
    </row>
    <row r="4" spans="1:37" ht="38.25" x14ac:dyDescent="0.2">
      <c r="A4" s="5" t="s">
        <v>4188</v>
      </c>
      <c r="B4" s="4" t="s">
        <v>4187</v>
      </c>
      <c r="C4" s="4" t="s">
        <v>4186</v>
      </c>
      <c r="D4" s="4"/>
      <c r="E4" s="4" t="s">
        <v>21</v>
      </c>
      <c r="F4" s="4"/>
      <c r="G4" s="4" t="s">
        <v>4185</v>
      </c>
      <c r="H4" s="4"/>
      <c r="I4" s="4"/>
      <c r="J4" s="4" t="s">
        <v>4184</v>
      </c>
      <c r="K4" s="4"/>
      <c r="L4" s="4" t="s">
        <v>37</v>
      </c>
      <c r="M4" s="4"/>
      <c r="N4" s="4" t="s">
        <v>15</v>
      </c>
      <c r="O4" s="4" t="s">
        <v>4183</v>
      </c>
      <c r="P4" s="4" t="s">
        <v>13</v>
      </c>
      <c r="Q4" s="4" t="s">
        <v>4182</v>
      </c>
      <c r="R4" s="4" t="s">
        <v>12</v>
      </c>
      <c r="S4" s="4"/>
      <c r="T4" s="4" t="s">
        <v>4181</v>
      </c>
      <c r="U4" s="4" t="s">
        <v>4180</v>
      </c>
      <c r="V4" s="4" t="s">
        <v>8</v>
      </c>
      <c r="W4" s="5" t="s">
        <v>4179</v>
      </c>
      <c r="X4" s="4" t="s">
        <v>8</v>
      </c>
      <c r="Y4" s="4" t="s">
        <v>1360</v>
      </c>
      <c r="Z4" s="6" t="s">
        <v>4178</v>
      </c>
      <c r="AA4" s="4"/>
      <c r="AB4" s="4"/>
      <c r="AC4" s="4"/>
      <c r="AD4" s="4"/>
      <c r="AE4" s="4"/>
      <c r="AF4" s="4" t="s">
        <v>1750</v>
      </c>
      <c r="AG4" s="4"/>
      <c r="AH4" s="4" t="s">
        <v>4177</v>
      </c>
      <c r="AI4" s="4" t="s">
        <v>4176</v>
      </c>
      <c r="AJ4" s="3" t="s">
        <v>4078</v>
      </c>
      <c r="AK4" t="s">
        <v>62</v>
      </c>
    </row>
    <row r="5" spans="1:37" ht="51" x14ac:dyDescent="0.2">
      <c r="A5" s="5" t="s">
        <v>4175</v>
      </c>
      <c r="B5" s="4" t="s">
        <v>4174</v>
      </c>
      <c r="C5" s="4" t="s">
        <v>4173</v>
      </c>
      <c r="D5" s="4"/>
      <c r="E5" s="4" t="s">
        <v>21</v>
      </c>
      <c r="F5" s="4"/>
      <c r="G5" s="4" t="s">
        <v>4172</v>
      </c>
      <c r="H5" s="4"/>
      <c r="I5" s="4" t="s">
        <v>4171</v>
      </c>
      <c r="J5" s="4" t="s">
        <v>1661</v>
      </c>
      <c r="K5" s="4" t="s">
        <v>4170</v>
      </c>
      <c r="L5" s="4" t="s">
        <v>37</v>
      </c>
      <c r="M5" s="4" t="s">
        <v>4169</v>
      </c>
      <c r="N5" s="4" t="s">
        <v>4168</v>
      </c>
      <c r="O5" s="4"/>
      <c r="P5" s="4" t="s">
        <v>215</v>
      </c>
      <c r="Q5" s="4" t="s">
        <v>12</v>
      </c>
      <c r="R5" s="4" t="s">
        <v>12</v>
      </c>
      <c r="S5" s="4"/>
      <c r="T5" s="4"/>
      <c r="U5" s="4" t="s">
        <v>181</v>
      </c>
      <c r="V5" s="4" t="s">
        <v>4167</v>
      </c>
      <c r="W5" s="5" t="s">
        <v>4078</v>
      </c>
      <c r="X5" s="4" t="s">
        <v>180</v>
      </c>
      <c r="Y5" s="4" t="s">
        <v>215</v>
      </c>
      <c r="Z5" s="5" t="s">
        <v>4166</v>
      </c>
      <c r="AA5" s="4"/>
      <c r="AB5" s="4"/>
      <c r="AC5" s="4"/>
      <c r="AD5" s="4"/>
      <c r="AE5" s="4" t="s">
        <v>4165</v>
      </c>
      <c r="AF5" s="4" t="s">
        <v>84</v>
      </c>
      <c r="AG5" s="4"/>
      <c r="AH5" s="4" t="s">
        <v>4164</v>
      </c>
      <c r="AI5" s="4" t="s">
        <v>4163</v>
      </c>
      <c r="AJ5" s="3" t="s">
        <v>4078</v>
      </c>
      <c r="AK5" t="s">
        <v>62</v>
      </c>
    </row>
    <row r="6" spans="1:37" ht="38.25" x14ac:dyDescent="0.2">
      <c r="A6" s="5" t="s">
        <v>4162</v>
      </c>
      <c r="B6" s="4" t="s">
        <v>4161</v>
      </c>
      <c r="C6" s="4" t="s">
        <v>4160</v>
      </c>
      <c r="D6" s="4"/>
      <c r="E6" s="4" t="s">
        <v>21</v>
      </c>
      <c r="F6" s="4"/>
      <c r="G6" s="4" t="s">
        <v>4159</v>
      </c>
      <c r="H6" s="4"/>
      <c r="I6" s="4"/>
      <c r="J6" s="4" t="s">
        <v>4158</v>
      </c>
      <c r="K6" s="4" t="s">
        <v>4157</v>
      </c>
      <c r="L6" s="4" t="s">
        <v>37</v>
      </c>
      <c r="M6" s="4"/>
      <c r="N6" s="4" t="s">
        <v>182</v>
      </c>
      <c r="O6" s="4" t="s">
        <v>4156</v>
      </c>
      <c r="P6" s="4" t="s">
        <v>34</v>
      </c>
      <c r="Q6" s="4" t="s">
        <v>12</v>
      </c>
      <c r="R6" s="4" t="s">
        <v>12</v>
      </c>
      <c r="S6" s="4"/>
      <c r="T6" s="4" t="s">
        <v>4155</v>
      </c>
      <c r="U6" s="4" t="s">
        <v>2252</v>
      </c>
      <c r="V6" s="4" t="s">
        <v>180</v>
      </c>
      <c r="W6" s="5" t="s">
        <v>4154</v>
      </c>
      <c r="X6" s="4" t="s">
        <v>180</v>
      </c>
      <c r="Y6" s="4" t="s">
        <v>4153</v>
      </c>
      <c r="Z6" s="5" t="s">
        <v>4152</v>
      </c>
      <c r="AA6" s="4"/>
      <c r="AB6" s="4"/>
      <c r="AC6" s="4"/>
      <c r="AD6" s="4"/>
      <c r="AE6" s="4"/>
      <c r="AF6" s="4" t="s">
        <v>4151</v>
      </c>
      <c r="AG6" s="4"/>
      <c r="AH6" s="4" t="s">
        <v>4150</v>
      </c>
      <c r="AI6" s="4" t="s">
        <v>4149</v>
      </c>
      <c r="AJ6" s="3" t="s">
        <v>4078</v>
      </c>
      <c r="AK6" t="s">
        <v>62</v>
      </c>
    </row>
    <row r="7" spans="1:37" ht="25.5" x14ac:dyDescent="0.2">
      <c r="A7" s="5" t="s">
        <v>4148</v>
      </c>
      <c r="B7" s="4" t="s">
        <v>4147</v>
      </c>
      <c r="C7" s="4" t="s">
        <v>4146</v>
      </c>
      <c r="D7" s="4"/>
      <c r="E7" s="4" t="s">
        <v>21</v>
      </c>
      <c r="F7" s="4" t="s">
        <v>4145</v>
      </c>
      <c r="G7" s="4" t="s">
        <v>4144</v>
      </c>
      <c r="H7" s="4"/>
      <c r="I7" s="4"/>
      <c r="J7" s="4" t="s">
        <v>133</v>
      </c>
      <c r="K7" s="4" t="s">
        <v>4143</v>
      </c>
      <c r="L7" s="4" t="s">
        <v>37</v>
      </c>
      <c r="M7" s="4"/>
      <c r="N7" s="4" t="s">
        <v>131</v>
      </c>
      <c r="O7" s="4" t="s">
        <v>4142</v>
      </c>
      <c r="P7" s="4" t="s">
        <v>13</v>
      </c>
      <c r="Q7" s="4" t="s">
        <v>12</v>
      </c>
      <c r="R7" s="4" t="s">
        <v>12</v>
      </c>
      <c r="S7" s="4"/>
      <c r="T7" s="4" t="s">
        <v>4141</v>
      </c>
      <c r="U7" s="4" t="s">
        <v>51</v>
      </c>
      <c r="V7" s="4" t="s">
        <v>127</v>
      </c>
      <c r="W7" s="5" t="s">
        <v>4140</v>
      </c>
      <c r="X7" s="4" t="s">
        <v>127</v>
      </c>
      <c r="Y7" s="4" t="s">
        <v>204</v>
      </c>
      <c r="Z7" s="5" t="s">
        <v>4139</v>
      </c>
      <c r="AA7" s="4"/>
      <c r="AB7" s="4"/>
      <c r="AC7" s="4"/>
      <c r="AD7" s="4"/>
      <c r="AE7" s="4" t="s">
        <v>4138</v>
      </c>
      <c r="AF7" s="4" t="s">
        <v>125</v>
      </c>
      <c r="AG7" s="4"/>
      <c r="AH7" s="4" t="s">
        <v>4137</v>
      </c>
      <c r="AI7" s="4" t="s">
        <v>4137</v>
      </c>
      <c r="AJ7" s="3" t="s">
        <v>4078</v>
      </c>
      <c r="AK7" t="s">
        <v>0</v>
      </c>
    </row>
    <row r="8" spans="1:37" ht="38.25" x14ac:dyDescent="0.2">
      <c r="A8" s="5" t="s">
        <v>4136</v>
      </c>
      <c r="B8" s="4" t="s">
        <v>4135</v>
      </c>
      <c r="C8" s="4" t="s">
        <v>4134</v>
      </c>
      <c r="D8" s="4"/>
      <c r="E8" s="4" t="s">
        <v>21</v>
      </c>
      <c r="F8" s="4"/>
      <c r="G8" s="4" t="s">
        <v>4133</v>
      </c>
      <c r="H8" s="4"/>
      <c r="I8" s="4"/>
      <c r="J8" s="4" t="s">
        <v>4132</v>
      </c>
      <c r="K8" s="4" t="s">
        <v>4131</v>
      </c>
      <c r="L8" s="4" t="s">
        <v>37</v>
      </c>
      <c r="M8" s="4" t="s">
        <v>4130</v>
      </c>
      <c r="N8" s="4" t="s">
        <v>3605</v>
      </c>
      <c r="O8" s="4" t="s">
        <v>4129</v>
      </c>
      <c r="P8" s="4" t="s">
        <v>53</v>
      </c>
      <c r="Q8" s="4" t="s">
        <v>12</v>
      </c>
      <c r="R8" s="4" t="s">
        <v>12</v>
      </c>
      <c r="S8" s="4"/>
      <c r="T8" s="4" t="s">
        <v>4128</v>
      </c>
      <c r="U8" s="4" t="s">
        <v>1990</v>
      </c>
      <c r="V8" s="4" t="s">
        <v>3603</v>
      </c>
      <c r="W8" s="5" t="s">
        <v>4127</v>
      </c>
      <c r="X8" s="4" t="s">
        <v>87</v>
      </c>
      <c r="Y8" s="4" t="s">
        <v>103</v>
      </c>
      <c r="Z8" s="5" t="s">
        <v>4126</v>
      </c>
      <c r="AA8" s="4"/>
      <c r="AB8" s="4"/>
      <c r="AC8" s="4"/>
      <c r="AD8" s="4"/>
      <c r="AE8" s="4" t="s">
        <v>4125</v>
      </c>
      <c r="AF8" s="4" t="s">
        <v>1357</v>
      </c>
      <c r="AG8" s="4"/>
      <c r="AH8" s="4" t="s">
        <v>4124</v>
      </c>
      <c r="AI8" s="4" t="s">
        <v>4123</v>
      </c>
      <c r="AJ8" s="3" t="s">
        <v>4078</v>
      </c>
      <c r="AK8" t="s">
        <v>62</v>
      </c>
    </row>
    <row r="9" spans="1:37" ht="25.5" x14ac:dyDescent="0.2">
      <c r="A9" s="5" t="s">
        <v>4122</v>
      </c>
      <c r="B9" s="4" t="s">
        <v>4121</v>
      </c>
      <c r="C9" s="4" t="s">
        <v>4120</v>
      </c>
      <c r="D9" s="4"/>
      <c r="E9" s="4" t="s">
        <v>21</v>
      </c>
      <c r="F9" s="4" t="s">
        <v>4119</v>
      </c>
      <c r="G9" s="4" t="s">
        <v>4118</v>
      </c>
      <c r="H9" s="4"/>
      <c r="I9" s="4"/>
      <c r="J9" s="4" t="s">
        <v>700</v>
      </c>
      <c r="K9" s="4" t="s">
        <v>4117</v>
      </c>
      <c r="L9" s="4" t="s">
        <v>37</v>
      </c>
      <c r="M9" s="4"/>
      <c r="N9" s="4" t="s">
        <v>649</v>
      </c>
      <c r="O9" s="4" t="s">
        <v>4085</v>
      </c>
      <c r="P9" s="4" t="s">
        <v>34</v>
      </c>
      <c r="Q9" s="4" t="s">
        <v>12</v>
      </c>
      <c r="R9" s="4" t="s">
        <v>12</v>
      </c>
      <c r="S9" s="4"/>
      <c r="T9" s="4" t="s">
        <v>4116</v>
      </c>
      <c r="U9" s="4" t="s">
        <v>51</v>
      </c>
      <c r="V9" s="4" t="s">
        <v>87</v>
      </c>
      <c r="W9" s="5" t="s">
        <v>4083</v>
      </c>
      <c r="X9" s="4" t="s">
        <v>87</v>
      </c>
      <c r="Y9" s="4" t="s">
        <v>4105</v>
      </c>
      <c r="Z9" s="5" t="s">
        <v>4115</v>
      </c>
      <c r="AA9" s="4"/>
      <c r="AB9" s="4"/>
      <c r="AC9" s="4"/>
      <c r="AD9" s="4"/>
      <c r="AE9" s="4"/>
      <c r="AF9" s="4" t="s">
        <v>1972</v>
      </c>
      <c r="AG9" s="4"/>
      <c r="AH9" s="4" t="s">
        <v>4114</v>
      </c>
      <c r="AI9" s="4" t="s">
        <v>4113</v>
      </c>
      <c r="AJ9" s="3" t="s">
        <v>4078</v>
      </c>
      <c r="AK9" t="s">
        <v>0</v>
      </c>
    </row>
    <row r="10" spans="1:37" x14ac:dyDescent="0.2">
      <c r="A10" s="5" t="s">
        <v>4112</v>
      </c>
      <c r="B10" s="4" t="s">
        <v>4111</v>
      </c>
      <c r="C10" s="4" t="s">
        <v>4110</v>
      </c>
      <c r="D10" s="4"/>
      <c r="E10" s="4" t="s">
        <v>21</v>
      </c>
      <c r="F10" s="4" t="s">
        <v>4109</v>
      </c>
      <c r="G10" s="4" t="s">
        <v>4108</v>
      </c>
      <c r="H10" s="4"/>
      <c r="I10" s="4" t="s">
        <v>1418</v>
      </c>
      <c r="J10" s="4" t="s">
        <v>700</v>
      </c>
      <c r="K10" s="4" t="s">
        <v>4107</v>
      </c>
      <c r="L10" s="4" t="s">
        <v>37</v>
      </c>
      <c r="M10" s="4"/>
      <c r="N10" s="4" t="s">
        <v>649</v>
      </c>
      <c r="O10" s="4" t="s">
        <v>4085</v>
      </c>
      <c r="P10" s="4" t="s">
        <v>13</v>
      </c>
      <c r="Q10" s="4" t="s">
        <v>12</v>
      </c>
      <c r="R10" s="4" t="s">
        <v>12</v>
      </c>
      <c r="S10" s="4"/>
      <c r="T10" s="4" t="s">
        <v>4106</v>
      </c>
      <c r="U10" s="4" t="s">
        <v>51</v>
      </c>
      <c r="V10" s="4" t="s">
        <v>87</v>
      </c>
      <c r="W10" s="5" t="s">
        <v>4083</v>
      </c>
      <c r="X10" s="4" t="s">
        <v>87</v>
      </c>
      <c r="Y10" s="4" t="s">
        <v>4105</v>
      </c>
      <c r="Z10" s="5" t="s">
        <v>4104</v>
      </c>
      <c r="AA10" s="4"/>
      <c r="AB10" s="4"/>
      <c r="AC10" s="4"/>
      <c r="AD10" s="4"/>
      <c r="AE10" s="4"/>
      <c r="AF10" s="4" t="s">
        <v>1841</v>
      </c>
      <c r="AG10" s="4"/>
      <c r="AH10" s="4" t="s">
        <v>4103</v>
      </c>
      <c r="AI10" s="4" t="s">
        <v>4102</v>
      </c>
      <c r="AJ10" s="3" t="s">
        <v>4078</v>
      </c>
      <c r="AK10" t="s">
        <v>0</v>
      </c>
    </row>
    <row r="11" spans="1:37" ht="25.5" x14ac:dyDescent="0.2">
      <c r="A11" s="5" t="s">
        <v>4101</v>
      </c>
      <c r="B11" s="4" t="s">
        <v>4100</v>
      </c>
      <c r="C11" s="4" t="s">
        <v>4099</v>
      </c>
      <c r="D11" s="4"/>
      <c r="E11" s="4" t="s">
        <v>21</v>
      </c>
      <c r="F11" s="4" t="s">
        <v>4098</v>
      </c>
      <c r="G11" s="4" t="s">
        <v>4097</v>
      </c>
      <c r="H11" s="4"/>
      <c r="I11" s="4"/>
      <c r="J11" s="4" t="s">
        <v>39</v>
      </c>
      <c r="K11" s="4" t="s">
        <v>4096</v>
      </c>
      <c r="L11" s="4" t="s">
        <v>37</v>
      </c>
      <c r="M11" s="4"/>
      <c r="N11" s="4" t="s">
        <v>36</v>
      </c>
      <c r="O11" s="4" t="s">
        <v>4085</v>
      </c>
      <c r="P11" s="4" t="s">
        <v>34</v>
      </c>
      <c r="Q11" s="4" t="s">
        <v>12</v>
      </c>
      <c r="R11" s="4" t="s">
        <v>12</v>
      </c>
      <c r="S11" s="4"/>
      <c r="T11" s="4" t="s">
        <v>4095</v>
      </c>
      <c r="U11" s="4" t="s">
        <v>51</v>
      </c>
      <c r="V11" s="4" t="s">
        <v>31</v>
      </c>
      <c r="W11" s="5" t="s">
        <v>4083</v>
      </c>
      <c r="X11" s="4" t="s">
        <v>31</v>
      </c>
      <c r="Y11" s="4" t="s">
        <v>4082</v>
      </c>
      <c r="Z11" s="5" t="s">
        <v>4094</v>
      </c>
      <c r="AA11" s="4"/>
      <c r="AB11" s="4"/>
      <c r="AC11" s="4"/>
      <c r="AD11" s="4"/>
      <c r="AE11" s="4"/>
      <c r="AF11" s="4" t="s">
        <v>1229</v>
      </c>
      <c r="AG11" s="4"/>
      <c r="AH11" s="4" t="s">
        <v>4093</v>
      </c>
      <c r="AI11" s="4" t="s">
        <v>4092</v>
      </c>
      <c r="AJ11" s="3" t="s">
        <v>4078</v>
      </c>
      <c r="AK11" t="s">
        <v>0</v>
      </c>
    </row>
    <row r="12" spans="1:37" x14ac:dyDescent="0.2">
      <c r="A12" s="5" t="s">
        <v>4091</v>
      </c>
      <c r="B12" s="4" t="s">
        <v>4090</v>
      </c>
      <c r="C12" s="4" t="s">
        <v>4089</v>
      </c>
      <c r="D12" s="4"/>
      <c r="E12" s="4" t="s">
        <v>21</v>
      </c>
      <c r="F12" s="4" t="s">
        <v>4088</v>
      </c>
      <c r="G12" s="4" t="s">
        <v>4087</v>
      </c>
      <c r="H12" s="4"/>
      <c r="I12" s="4" t="s">
        <v>347</v>
      </c>
      <c r="J12" s="4" t="s">
        <v>39</v>
      </c>
      <c r="K12" s="4" t="s">
        <v>4086</v>
      </c>
      <c r="L12" s="4" t="s">
        <v>37</v>
      </c>
      <c r="M12" s="4"/>
      <c r="N12" s="4" t="s">
        <v>36</v>
      </c>
      <c r="O12" s="4" t="s">
        <v>4085</v>
      </c>
      <c r="P12" s="4" t="s">
        <v>34</v>
      </c>
      <c r="Q12" s="4" t="s">
        <v>12</v>
      </c>
      <c r="R12" s="4" t="s">
        <v>12</v>
      </c>
      <c r="S12" s="4"/>
      <c r="T12" s="4" t="s">
        <v>4084</v>
      </c>
      <c r="U12" s="4" t="s">
        <v>51</v>
      </c>
      <c r="V12" s="4" t="s">
        <v>31</v>
      </c>
      <c r="W12" s="5" t="s">
        <v>4083</v>
      </c>
      <c r="X12" s="4" t="s">
        <v>31</v>
      </c>
      <c r="Y12" s="4" t="s">
        <v>4082</v>
      </c>
      <c r="Z12" s="5" t="s">
        <v>4081</v>
      </c>
      <c r="AA12" s="4"/>
      <c r="AB12" s="4"/>
      <c r="AC12" s="4"/>
      <c r="AD12" s="4"/>
      <c r="AE12" s="4"/>
      <c r="AF12" s="4" t="s">
        <v>797</v>
      </c>
      <c r="AG12" s="4"/>
      <c r="AH12" s="4" t="s">
        <v>4080</v>
      </c>
      <c r="AI12" s="4" t="s">
        <v>4079</v>
      </c>
      <c r="AJ12" s="3" t="s">
        <v>4078</v>
      </c>
      <c r="AK12" t="s">
        <v>0</v>
      </c>
    </row>
    <row r="13" spans="1:37" ht="38.25" x14ac:dyDescent="0.2">
      <c r="A13" s="5" t="s">
        <v>4077</v>
      </c>
      <c r="B13" s="4" t="s">
        <v>4076</v>
      </c>
      <c r="C13" s="4" t="s">
        <v>4075</v>
      </c>
      <c r="D13" s="4"/>
      <c r="E13" s="4" t="s">
        <v>21</v>
      </c>
      <c r="F13" s="4"/>
      <c r="G13" s="4" t="s">
        <v>4074</v>
      </c>
      <c r="H13" s="4"/>
      <c r="I13" s="4"/>
      <c r="J13" s="4" t="s">
        <v>4073</v>
      </c>
      <c r="K13" s="4" t="s">
        <v>4072</v>
      </c>
      <c r="L13" s="4" t="s">
        <v>37</v>
      </c>
      <c r="M13" s="4"/>
      <c r="N13" s="4" t="s">
        <v>15</v>
      </c>
      <c r="O13" s="4" t="s">
        <v>4071</v>
      </c>
      <c r="P13" s="4" t="s">
        <v>53</v>
      </c>
      <c r="Q13" s="4" t="s">
        <v>4070</v>
      </c>
      <c r="R13" s="4" t="s">
        <v>4069</v>
      </c>
      <c r="S13" s="4"/>
      <c r="T13" s="4" t="s">
        <v>4068</v>
      </c>
      <c r="U13" s="4" t="s">
        <v>4067</v>
      </c>
      <c r="V13" s="4" t="s">
        <v>8</v>
      </c>
      <c r="W13" s="5" t="s">
        <v>4066</v>
      </c>
      <c r="X13" s="4" t="s">
        <v>8</v>
      </c>
      <c r="Y13" s="4" t="s">
        <v>1584</v>
      </c>
      <c r="Z13" s="5" t="s">
        <v>4065</v>
      </c>
      <c r="AA13" s="4"/>
      <c r="AB13" s="4"/>
      <c r="AC13" s="4"/>
      <c r="AD13" s="4"/>
      <c r="AE13" s="4"/>
      <c r="AF13" s="4" t="s">
        <v>4064</v>
      </c>
      <c r="AG13" s="4"/>
      <c r="AH13" s="4" t="s">
        <v>4063</v>
      </c>
      <c r="AI13" s="4" t="s">
        <v>4062</v>
      </c>
      <c r="AJ13" s="5" t="s">
        <v>4061</v>
      </c>
      <c r="AK13" t="s">
        <v>62</v>
      </c>
    </row>
    <row r="14" spans="1:37" ht="25.5" x14ac:dyDescent="0.2">
      <c r="A14" s="5" t="s">
        <v>4060</v>
      </c>
      <c r="B14" s="4" t="s">
        <v>4059</v>
      </c>
      <c r="C14" s="4" t="s">
        <v>4058</v>
      </c>
      <c r="D14" s="4"/>
      <c r="E14" s="4" t="s">
        <v>21</v>
      </c>
      <c r="F14" s="4" t="s">
        <v>4057</v>
      </c>
      <c r="G14" s="4" t="s">
        <v>4056</v>
      </c>
      <c r="H14" s="4"/>
      <c r="I14" s="4"/>
      <c r="J14" s="4" t="s">
        <v>4055</v>
      </c>
      <c r="K14" s="4" t="s">
        <v>4054</v>
      </c>
      <c r="L14" s="4" t="s">
        <v>1542</v>
      </c>
      <c r="M14" s="4" t="s">
        <v>4053</v>
      </c>
      <c r="N14" s="4" t="s">
        <v>4052</v>
      </c>
      <c r="O14" s="4" t="s">
        <v>3938</v>
      </c>
      <c r="P14" s="4" t="s">
        <v>53</v>
      </c>
      <c r="Q14" s="4" t="s">
        <v>12</v>
      </c>
      <c r="R14" s="4" t="s">
        <v>12</v>
      </c>
      <c r="S14" s="4"/>
      <c r="T14" s="4" t="s">
        <v>4051</v>
      </c>
      <c r="U14" s="4" t="s">
        <v>1538</v>
      </c>
      <c r="V14" s="4" t="s">
        <v>4050</v>
      </c>
      <c r="W14" s="5" t="s">
        <v>3936</v>
      </c>
      <c r="X14" s="4" t="s">
        <v>180</v>
      </c>
      <c r="Y14" s="4" t="s">
        <v>4049</v>
      </c>
      <c r="Z14" s="5" t="s">
        <v>4048</v>
      </c>
      <c r="AA14" s="4"/>
      <c r="AB14" s="4"/>
      <c r="AC14" s="4"/>
      <c r="AD14" s="4"/>
      <c r="AE14" s="4" t="s">
        <v>4047</v>
      </c>
      <c r="AF14" s="4" t="s">
        <v>4046</v>
      </c>
      <c r="AG14" s="4"/>
      <c r="AH14" s="4" t="s">
        <v>4045</v>
      </c>
      <c r="AI14" s="4" t="s">
        <v>4044</v>
      </c>
      <c r="AJ14" s="3" t="s">
        <v>4005</v>
      </c>
      <c r="AK14" t="s">
        <v>0</v>
      </c>
    </row>
    <row r="15" spans="1:37" ht="38.25" x14ac:dyDescent="0.2">
      <c r="A15" s="5" t="s">
        <v>4043</v>
      </c>
      <c r="B15" s="4" t="s">
        <v>4042</v>
      </c>
      <c r="C15" s="4" t="s">
        <v>4041</v>
      </c>
      <c r="D15" s="4"/>
      <c r="E15" s="4" t="s">
        <v>21</v>
      </c>
      <c r="F15" s="4" t="s">
        <v>4040</v>
      </c>
      <c r="G15" s="4" t="s">
        <v>4039</v>
      </c>
      <c r="H15" s="4"/>
      <c r="I15" s="4" t="s">
        <v>4038</v>
      </c>
      <c r="J15" s="4" t="s">
        <v>4026</v>
      </c>
      <c r="K15" s="4" t="s">
        <v>4037</v>
      </c>
      <c r="L15" s="4" t="s">
        <v>1542</v>
      </c>
      <c r="M15" s="4"/>
      <c r="N15" s="4" t="s">
        <v>1610</v>
      </c>
      <c r="O15" s="4" t="s">
        <v>3938</v>
      </c>
      <c r="P15" s="4" t="s">
        <v>53</v>
      </c>
      <c r="Q15" s="4" t="s">
        <v>12</v>
      </c>
      <c r="R15" s="4" t="s">
        <v>12</v>
      </c>
      <c r="S15" s="4"/>
      <c r="T15" s="4" t="s">
        <v>4036</v>
      </c>
      <c r="U15" s="4" t="s">
        <v>1538</v>
      </c>
      <c r="V15" s="4" t="s">
        <v>1606</v>
      </c>
      <c r="W15" s="5" t="s">
        <v>3936</v>
      </c>
      <c r="X15" s="4" t="s">
        <v>180</v>
      </c>
      <c r="Y15" s="4" t="s">
        <v>4023</v>
      </c>
      <c r="Z15" s="5" t="s">
        <v>4035</v>
      </c>
      <c r="AA15" s="4"/>
      <c r="AB15" s="4"/>
      <c r="AC15" s="4"/>
      <c r="AD15" s="4"/>
      <c r="AE15" s="4"/>
      <c r="AF15" s="4" t="s">
        <v>3771</v>
      </c>
      <c r="AG15" s="4"/>
      <c r="AH15" s="4" t="s">
        <v>4034</v>
      </c>
      <c r="AI15" s="4" t="s">
        <v>4033</v>
      </c>
      <c r="AJ15" s="3" t="s">
        <v>4005</v>
      </c>
      <c r="AK15" t="s">
        <v>0</v>
      </c>
    </row>
    <row r="16" spans="1:37" ht="25.5" x14ac:dyDescent="0.2">
      <c r="A16" s="5" t="s">
        <v>4032</v>
      </c>
      <c r="B16" s="4" t="s">
        <v>4031</v>
      </c>
      <c r="C16" s="4" t="s">
        <v>4030</v>
      </c>
      <c r="D16" s="4"/>
      <c r="E16" s="4" t="s">
        <v>21</v>
      </c>
      <c r="F16" s="4" t="s">
        <v>4029</v>
      </c>
      <c r="G16" s="4" t="s">
        <v>4028</v>
      </c>
      <c r="H16" s="4"/>
      <c r="I16" s="4" t="s">
        <v>4027</v>
      </c>
      <c r="J16" s="4" t="s">
        <v>4026</v>
      </c>
      <c r="K16" s="4" t="s">
        <v>4025</v>
      </c>
      <c r="L16" s="4" t="s">
        <v>1542</v>
      </c>
      <c r="M16" s="4"/>
      <c r="N16" s="4" t="s">
        <v>1610</v>
      </c>
      <c r="O16" s="4" t="s">
        <v>3938</v>
      </c>
      <c r="P16" s="4" t="s">
        <v>53</v>
      </c>
      <c r="Q16" s="4" t="s">
        <v>12</v>
      </c>
      <c r="R16" s="4" t="s">
        <v>12</v>
      </c>
      <c r="S16" s="4"/>
      <c r="T16" s="4" t="s">
        <v>4024</v>
      </c>
      <c r="U16" s="4" t="s">
        <v>1538</v>
      </c>
      <c r="V16" s="4" t="s">
        <v>1606</v>
      </c>
      <c r="W16" s="5" t="s">
        <v>3936</v>
      </c>
      <c r="X16" s="4" t="s">
        <v>180</v>
      </c>
      <c r="Y16" s="4" t="s">
        <v>4023</v>
      </c>
      <c r="Z16" s="5" t="s">
        <v>4022</v>
      </c>
      <c r="AA16" s="4"/>
      <c r="AB16" s="4"/>
      <c r="AC16" s="4"/>
      <c r="AD16" s="4"/>
      <c r="AE16" s="4"/>
      <c r="AF16" s="4" t="s">
        <v>4021</v>
      </c>
      <c r="AG16" s="4"/>
      <c r="AH16" s="4" t="s">
        <v>4020</v>
      </c>
      <c r="AI16" s="4" t="s">
        <v>4019</v>
      </c>
      <c r="AJ16" s="3" t="s">
        <v>4005</v>
      </c>
      <c r="AK16" t="s">
        <v>0</v>
      </c>
    </row>
    <row r="17" spans="1:37" ht="38.25" x14ac:dyDescent="0.2">
      <c r="A17" s="5" t="s">
        <v>4018</v>
      </c>
      <c r="B17" s="4" t="s">
        <v>4017</v>
      </c>
      <c r="C17" s="4" t="s">
        <v>4016</v>
      </c>
      <c r="D17" s="4"/>
      <c r="E17" s="4" t="s">
        <v>21</v>
      </c>
      <c r="F17" s="4" t="s">
        <v>4015</v>
      </c>
      <c r="G17" s="4" t="s">
        <v>4014</v>
      </c>
      <c r="H17" s="4"/>
      <c r="I17" s="4"/>
      <c r="J17" s="4" t="s">
        <v>4013</v>
      </c>
      <c r="K17" s="4" t="s">
        <v>4012</v>
      </c>
      <c r="L17" s="4" t="s">
        <v>1542</v>
      </c>
      <c r="M17" s="4"/>
      <c r="N17" s="4" t="s">
        <v>3090</v>
      </c>
      <c r="O17" s="4" t="s">
        <v>3938</v>
      </c>
      <c r="P17" s="4" t="s">
        <v>34</v>
      </c>
      <c r="Q17" s="4" t="s">
        <v>12</v>
      </c>
      <c r="R17" s="4" t="s">
        <v>12</v>
      </c>
      <c r="S17" s="4"/>
      <c r="T17" s="4" t="s">
        <v>4011</v>
      </c>
      <c r="U17" s="4" t="s">
        <v>1538</v>
      </c>
      <c r="V17" s="4" t="s">
        <v>3087</v>
      </c>
      <c r="W17" s="5" t="s">
        <v>3936</v>
      </c>
      <c r="X17" s="4" t="s">
        <v>127</v>
      </c>
      <c r="Y17" s="4" t="s">
        <v>4010</v>
      </c>
      <c r="Z17" s="5" t="s">
        <v>4009</v>
      </c>
      <c r="AA17" s="4"/>
      <c r="AB17" s="4"/>
      <c r="AC17" s="4"/>
      <c r="AD17" s="4"/>
      <c r="AE17" s="4"/>
      <c r="AF17" s="4" t="s">
        <v>4008</v>
      </c>
      <c r="AG17" s="4"/>
      <c r="AH17" s="4" t="s">
        <v>4007</v>
      </c>
      <c r="AI17" s="4" t="s">
        <v>4006</v>
      </c>
      <c r="AJ17" s="3" t="s">
        <v>4005</v>
      </c>
      <c r="AK17" t="s">
        <v>0</v>
      </c>
    </row>
    <row r="18" spans="1:37" ht="25.5" x14ac:dyDescent="0.2">
      <c r="A18" s="5" t="s">
        <v>4004</v>
      </c>
      <c r="B18" s="4" t="s">
        <v>4003</v>
      </c>
      <c r="C18" s="4" t="s">
        <v>4002</v>
      </c>
      <c r="D18" s="4"/>
      <c r="E18" s="4" t="s">
        <v>21</v>
      </c>
      <c r="F18" s="4"/>
      <c r="G18" s="4" t="s">
        <v>4001</v>
      </c>
      <c r="H18" s="4"/>
      <c r="I18" s="4"/>
      <c r="J18" s="4" t="s">
        <v>1008</v>
      </c>
      <c r="K18" s="4" t="s">
        <v>4000</v>
      </c>
      <c r="L18" s="4" t="s">
        <v>37</v>
      </c>
      <c r="M18" s="4"/>
      <c r="N18" s="4" t="s">
        <v>331</v>
      </c>
      <c r="O18" s="4" t="s">
        <v>3999</v>
      </c>
      <c r="P18" s="4" t="s">
        <v>72</v>
      </c>
      <c r="Q18" s="4" t="s">
        <v>12</v>
      </c>
      <c r="R18" s="4" t="s">
        <v>12</v>
      </c>
      <c r="S18" s="4"/>
      <c r="T18" s="4" t="s">
        <v>3998</v>
      </c>
      <c r="U18" s="4" t="s">
        <v>51</v>
      </c>
      <c r="V18" s="4" t="s">
        <v>330</v>
      </c>
      <c r="W18" s="5" t="s">
        <v>3997</v>
      </c>
      <c r="X18" s="4" t="s">
        <v>330</v>
      </c>
      <c r="Y18" s="4" t="s">
        <v>7</v>
      </c>
      <c r="Z18" s="5" t="s">
        <v>3996</v>
      </c>
      <c r="AA18" s="4"/>
      <c r="AB18" s="4"/>
      <c r="AC18" s="4"/>
      <c r="AD18" s="4"/>
      <c r="AE18" s="4" t="s">
        <v>3995</v>
      </c>
      <c r="AF18" s="4" t="s">
        <v>3994</v>
      </c>
      <c r="AG18" s="4"/>
      <c r="AH18" s="4" t="s">
        <v>3993</v>
      </c>
      <c r="AI18" s="4" t="s">
        <v>3992</v>
      </c>
      <c r="AJ18" s="3" t="s">
        <v>3360</v>
      </c>
      <c r="AK18" t="s">
        <v>0</v>
      </c>
    </row>
    <row r="19" spans="1:37" ht="25.5" x14ac:dyDescent="0.2">
      <c r="A19" s="5" t="s">
        <v>3991</v>
      </c>
      <c r="B19" s="4" t="s">
        <v>3990</v>
      </c>
      <c r="C19" s="4" t="s">
        <v>3989</v>
      </c>
      <c r="D19" s="4"/>
      <c r="E19" s="4" t="s">
        <v>21</v>
      </c>
      <c r="F19" s="4" t="s">
        <v>3988</v>
      </c>
      <c r="G19" s="4" t="s">
        <v>3987</v>
      </c>
      <c r="H19" s="4"/>
      <c r="I19" s="4"/>
      <c r="J19" s="4" t="s">
        <v>3986</v>
      </c>
      <c r="K19" s="4" t="s">
        <v>3985</v>
      </c>
      <c r="L19" s="4" t="s">
        <v>1542</v>
      </c>
      <c r="M19" s="4" t="s">
        <v>3984</v>
      </c>
      <c r="N19" s="4" t="s">
        <v>1471</v>
      </c>
      <c r="O19" s="4" t="s">
        <v>3938</v>
      </c>
      <c r="P19" s="4" t="s">
        <v>72</v>
      </c>
      <c r="Q19" s="4" t="s">
        <v>12</v>
      </c>
      <c r="R19" s="4" t="s">
        <v>12</v>
      </c>
      <c r="S19" s="4"/>
      <c r="T19" s="4" t="s">
        <v>3983</v>
      </c>
      <c r="U19" s="4" t="s">
        <v>1538</v>
      </c>
      <c r="V19" s="4" t="s">
        <v>1470</v>
      </c>
      <c r="W19" s="5" t="s">
        <v>3936</v>
      </c>
      <c r="X19" s="4" t="s">
        <v>330</v>
      </c>
      <c r="Y19" s="4" t="s">
        <v>3953</v>
      </c>
      <c r="Z19" s="5" t="s">
        <v>3982</v>
      </c>
      <c r="AA19" s="4"/>
      <c r="AB19" s="4"/>
      <c r="AC19" s="4"/>
      <c r="AD19" s="4"/>
      <c r="AE19" s="4" t="s">
        <v>3981</v>
      </c>
      <c r="AF19" s="4" t="s">
        <v>3980</v>
      </c>
      <c r="AG19" s="4"/>
      <c r="AH19" s="4" t="s">
        <v>3979</v>
      </c>
      <c r="AI19" s="4" t="s">
        <v>3978</v>
      </c>
      <c r="AJ19" s="3" t="s">
        <v>3360</v>
      </c>
      <c r="AK19" t="s">
        <v>0</v>
      </c>
    </row>
    <row r="20" spans="1:37" ht="25.5" x14ac:dyDescent="0.2">
      <c r="A20" s="5" t="s">
        <v>3977</v>
      </c>
      <c r="B20" s="4" t="s">
        <v>3976</v>
      </c>
      <c r="C20" s="4" t="s">
        <v>3975</v>
      </c>
      <c r="D20" s="4"/>
      <c r="E20" s="4" t="s">
        <v>21</v>
      </c>
      <c r="F20" s="4"/>
      <c r="G20" s="4" t="s">
        <v>3974</v>
      </c>
      <c r="H20" s="4"/>
      <c r="I20" s="4"/>
      <c r="J20" s="4" t="s">
        <v>1008</v>
      </c>
      <c r="K20" s="4" t="s">
        <v>3973</v>
      </c>
      <c r="L20" s="4" t="s">
        <v>37</v>
      </c>
      <c r="M20" s="4"/>
      <c r="N20" s="4" t="s">
        <v>331</v>
      </c>
      <c r="O20" s="4" t="s">
        <v>3972</v>
      </c>
      <c r="P20" s="4" t="s">
        <v>53</v>
      </c>
      <c r="Q20" s="4" t="s">
        <v>12</v>
      </c>
      <c r="R20" s="4" t="s">
        <v>12</v>
      </c>
      <c r="S20" s="4"/>
      <c r="T20" s="4" t="s">
        <v>3971</v>
      </c>
      <c r="U20" s="4" t="s">
        <v>51</v>
      </c>
      <c r="V20" s="4" t="s">
        <v>330</v>
      </c>
      <c r="W20" s="5" t="s">
        <v>3970</v>
      </c>
      <c r="X20" s="4" t="s">
        <v>330</v>
      </c>
      <c r="Y20" s="4" t="s">
        <v>103</v>
      </c>
      <c r="Z20" s="5" t="s">
        <v>3969</v>
      </c>
      <c r="AA20" s="4"/>
      <c r="AB20" s="4"/>
      <c r="AC20" s="4"/>
      <c r="AD20" s="4"/>
      <c r="AE20" s="4" t="s">
        <v>3968</v>
      </c>
      <c r="AF20" s="4" t="s">
        <v>3967</v>
      </c>
      <c r="AG20" s="4"/>
      <c r="AH20" s="4" t="s">
        <v>3966</v>
      </c>
      <c r="AI20" s="4" t="s">
        <v>3965</v>
      </c>
      <c r="AJ20" s="3" t="s">
        <v>3360</v>
      </c>
      <c r="AK20" t="s">
        <v>0</v>
      </c>
    </row>
    <row r="21" spans="1:37" ht="38.25" x14ac:dyDescent="0.2">
      <c r="A21" s="5" t="s">
        <v>3964</v>
      </c>
      <c r="B21" s="4" t="s">
        <v>3963</v>
      </c>
      <c r="C21" s="4" t="s">
        <v>3962</v>
      </c>
      <c r="D21" s="4"/>
      <c r="E21" s="4" t="s">
        <v>21</v>
      </c>
      <c r="F21" s="4" t="s">
        <v>3961</v>
      </c>
      <c r="G21" s="4" t="s">
        <v>3960</v>
      </c>
      <c r="H21" s="4"/>
      <c r="I21" s="4"/>
      <c r="J21" s="4" t="s">
        <v>3959</v>
      </c>
      <c r="K21" s="4" t="s">
        <v>3958</v>
      </c>
      <c r="L21" s="4" t="s">
        <v>1542</v>
      </c>
      <c r="M21" s="4" t="s">
        <v>3957</v>
      </c>
      <c r="N21" s="4" t="s">
        <v>3956</v>
      </c>
      <c r="O21" s="4" t="s">
        <v>3938</v>
      </c>
      <c r="P21" s="4" t="s">
        <v>34</v>
      </c>
      <c r="Q21" s="4" t="s">
        <v>12</v>
      </c>
      <c r="R21" s="4" t="s">
        <v>12</v>
      </c>
      <c r="S21" s="4"/>
      <c r="T21" s="4" t="s">
        <v>3955</v>
      </c>
      <c r="U21" s="4" t="s">
        <v>1538</v>
      </c>
      <c r="V21" s="4" t="s">
        <v>3954</v>
      </c>
      <c r="W21" s="5" t="s">
        <v>3936</v>
      </c>
      <c r="X21" s="4" t="s">
        <v>330</v>
      </c>
      <c r="Y21" s="4" t="s">
        <v>3953</v>
      </c>
      <c r="Z21" s="5" t="s">
        <v>3952</v>
      </c>
      <c r="AA21" s="4"/>
      <c r="AB21" s="4"/>
      <c r="AC21" s="4"/>
      <c r="AD21" s="4"/>
      <c r="AE21" s="4" t="s">
        <v>3951</v>
      </c>
      <c r="AF21" s="4" t="s">
        <v>3950</v>
      </c>
      <c r="AG21" s="4"/>
      <c r="AH21" s="4" t="s">
        <v>3949</v>
      </c>
      <c r="AI21" s="4" t="s">
        <v>3948</v>
      </c>
      <c r="AJ21" s="3" t="s">
        <v>3360</v>
      </c>
      <c r="AK21" t="s">
        <v>0</v>
      </c>
    </row>
    <row r="22" spans="1:37" ht="25.5" x14ac:dyDescent="0.2">
      <c r="A22" s="5" t="s">
        <v>3947</v>
      </c>
      <c r="B22" s="4" t="s">
        <v>3946</v>
      </c>
      <c r="C22" s="4" t="s">
        <v>3945</v>
      </c>
      <c r="D22" s="4"/>
      <c r="E22" s="4" t="s">
        <v>21</v>
      </c>
      <c r="F22" s="4" t="s">
        <v>3944</v>
      </c>
      <c r="G22" s="4" t="s">
        <v>3943</v>
      </c>
      <c r="H22" s="4" t="s">
        <v>3942</v>
      </c>
      <c r="I22" s="4"/>
      <c r="J22" s="4" t="s">
        <v>3941</v>
      </c>
      <c r="K22" s="4" t="s">
        <v>3940</v>
      </c>
      <c r="L22" s="4" t="s">
        <v>1542</v>
      </c>
      <c r="M22" s="4" t="s">
        <v>3939</v>
      </c>
      <c r="N22" s="4" t="s">
        <v>1434</v>
      </c>
      <c r="O22" s="4" t="s">
        <v>3938</v>
      </c>
      <c r="P22" s="4" t="s">
        <v>13</v>
      </c>
      <c r="Q22" s="4" t="s">
        <v>12</v>
      </c>
      <c r="R22" s="4" t="s">
        <v>12</v>
      </c>
      <c r="S22" s="4"/>
      <c r="T22" s="4" t="s">
        <v>3937</v>
      </c>
      <c r="U22" s="4" t="s">
        <v>1538</v>
      </c>
      <c r="V22" s="4" t="s">
        <v>1430</v>
      </c>
      <c r="W22" s="5" t="s">
        <v>3936</v>
      </c>
      <c r="X22" s="4" t="s">
        <v>8</v>
      </c>
      <c r="Y22" s="4" t="s">
        <v>3935</v>
      </c>
      <c r="Z22" s="5" t="s">
        <v>3934</v>
      </c>
      <c r="AA22" s="4"/>
      <c r="AB22" s="4"/>
      <c r="AC22" s="4"/>
      <c r="AD22" s="4"/>
      <c r="AE22" s="4" t="s">
        <v>3933</v>
      </c>
      <c r="AF22" s="4" t="s">
        <v>892</v>
      </c>
      <c r="AG22" s="4"/>
      <c r="AH22" s="4" t="s">
        <v>3932</v>
      </c>
      <c r="AI22" s="4" t="s">
        <v>3931</v>
      </c>
      <c r="AJ22" s="3" t="s">
        <v>3360</v>
      </c>
      <c r="AK22" t="s">
        <v>0</v>
      </c>
    </row>
    <row r="23" spans="1:37" ht="25.5" x14ac:dyDescent="0.2">
      <c r="A23" s="5" t="s">
        <v>3930</v>
      </c>
      <c r="B23" s="4" t="s">
        <v>3929</v>
      </c>
      <c r="C23" s="4" t="s">
        <v>3928</v>
      </c>
      <c r="D23" s="4"/>
      <c r="E23" s="4" t="s">
        <v>21</v>
      </c>
      <c r="F23" s="4"/>
      <c r="G23" s="4" t="s">
        <v>3927</v>
      </c>
      <c r="H23" s="4" t="s">
        <v>3926</v>
      </c>
      <c r="I23" s="4"/>
      <c r="J23" s="4" t="s">
        <v>18</v>
      </c>
      <c r="K23" s="4" t="s">
        <v>3925</v>
      </c>
      <c r="L23" s="4" t="s">
        <v>37</v>
      </c>
      <c r="M23" s="4"/>
      <c r="N23" s="4" t="s">
        <v>15</v>
      </c>
      <c r="O23" s="4" t="s">
        <v>3683</v>
      </c>
      <c r="P23" s="4" t="s">
        <v>53</v>
      </c>
      <c r="Q23" s="4" t="s">
        <v>12</v>
      </c>
      <c r="R23" s="4" t="s">
        <v>12</v>
      </c>
      <c r="S23" s="4"/>
      <c r="T23" s="4" t="s">
        <v>3924</v>
      </c>
      <c r="U23" s="4" t="s">
        <v>51</v>
      </c>
      <c r="V23" s="4" t="s">
        <v>8</v>
      </c>
      <c r="W23" s="5" t="s">
        <v>3681</v>
      </c>
      <c r="X23" s="4" t="s">
        <v>8</v>
      </c>
      <c r="Y23" s="4" t="s">
        <v>215</v>
      </c>
      <c r="Z23" s="5" t="s">
        <v>3923</v>
      </c>
      <c r="AA23" s="4"/>
      <c r="AB23" s="4"/>
      <c r="AC23" s="4"/>
      <c r="AD23" s="4"/>
      <c r="AE23" s="4" t="s">
        <v>3922</v>
      </c>
      <c r="AF23" s="4" t="s">
        <v>2516</v>
      </c>
      <c r="AG23" s="4"/>
      <c r="AH23" s="4" t="s">
        <v>3921</v>
      </c>
      <c r="AI23" s="4" t="s">
        <v>3920</v>
      </c>
      <c r="AJ23" s="3" t="s">
        <v>3360</v>
      </c>
      <c r="AK23" t="s">
        <v>0</v>
      </c>
    </row>
    <row r="24" spans="1:37" ht="25.5" x14ac:dyDescent="0.2">
      <c r="A24" s="5" t="s">
        <v>3919</v>
      </c>
      <c r="B24" s="4" t="s">
        <v>3918</v>
      </c>
      <c r="C24" s="4" t="s">
        <v>3917</v>
      </c>
      <c r="D24" s="4"/>
      <c r="E24" s="4" t="s">
        <v>21</v>
      </c>
      <c r="F24" s="4"/>
      <c r="G24" s="4" t="s">
        <v>3916</v>
      </c>
      <c r="H24" s="4"/>
      <c r="I24" s="4"/>
      <c r="J24" s="4" t="s">
        <v>18</v>
      </c>
      <c r="K24" s="4" t="s">
        <v>3915</v>
      </c>
      <c r="L24" s="4" t="s">
        <v>37</v>
      </c>
      <c r="M24" s="4"/>
      <c r="N24" s="4" t="s">
        <v>15</v>
      </c>
      <c r="O24" s="4" t="s">
        <v>3365</v>
      </c>
      <c r="P24" s="4" t="s">
        <v>106</v>
      </c>
      <c r="Q24" s="4" t="s">
        <v>12</v>
      </c>
      <c r="R24" s="4" t="s">
        <v>12</v>
      </c>
      <c r="S24" s="4"/>
      <c r="T24" s="4" t="s">
        <v>3914</v>
      </c>
      <c r="U24" s="4" t="s">
        <v>10</v>
      </c>
      <c r="V24" s="4" t="s">
        <v>8</v>
      </c>
      <c r="W24" s="5" t="s">
        <v>3364</v>
      </c>
      <c r="X24" s="4" t="s">
        <v>8</v>
      </c>
      <c r="Y24" s="4" t="s">
        <v>3913</v>
      </c>
      <c r="Z24" s="5" t="s">
        <v>3912</v>
      </c>
      <c r="AA24" s="4"/>
      <c r="AB24" s="4"/>
      <c r="AC24" s="4"/>
      <c r="AD24" s="4"/>
      <c r="AE24" s="4" t="s">
        <v>3911</v>
      </c>
      <c r="AF24" s="4" t="s">
        <v>3910</v>
      </c>
      <c r="AG24" s="4"/>
      <c r="AH24" s="4" t="s">
        <v>3909</v>
      </c>
      <c r="AI24" s="4" t="s">
        <v>3908</v>
      </c>
      <c r="AJ24" s="3" t="s">
        <v>3360</v>
      </c>
      <c r="AK24" t="s">
        <v>0</v>
      </c>
    </row>
    <row r="25" spans="1:37" ht="25.5" x14ac:dyDescent="0.2">
      <c r="A25" s="5" t="s">
        <v>3907</v>
      </c>
      <c r="B25" s="4" t="s">
        <v>3906</v>
      </c>
      <c r="C25" s="4" t="s">
        <v>3905</v>
      </c>
      <c r="D25" s="4"/>
      <c r="E25" s="4" t="s">
        <v>21</v>
      </c>
      <c r="F25" s="4"/>
      <c r="G25" s="4" t="s">
        <v>3904</v>
      </c>
      <c r="H25" s="4"/>
      <c r="I25" s="4"/>
      <c r="J25" s="4" t="s">
        <v>18</v>
      </c>
      <c r="K25" s="4" t="s">
        <v>3903</v>
      </c>
      <c r="L25" s="4" t="s">
        <v>37</v>
      </c>
      <c r="M25" s="4"/>
      <c r="N25" s="4" t="s">
        <v>15</v>
      </c>
      <c r="O25" s="4" t="s">
        <v>1889</v>
      </c>
      <c r="P25" s="4" t="s">
        <v>53</v>
      </c>
      <c r="Q25" s="4" t="s">
        <v>12</v>
      </c>
      <c r="R25" s="4" t="s">
        <v>12</v>
      </c>
      <c r="S25" s="4"/>
      <c r="T25" s="4" t="s">
        <v>3902</v>
      </c>
      <c r="U25" s="4" t="s">
        <v>10</v>
      </c>
      <c r="V25" s="4" t="s">
        <v>8</v>
      </c>
      <c r="W25" s="5" t="s">
        <v>1887</v>
      </c>
      <c r="X25" s="4" t="s">
        <v>8</v>
      </c>
      <c r="Y25" s="4" t="s">
        <v>694</v>
      </c>
      <c r="Z25" s="5" t="s">
        <v>3901</v>
      </c>
      <c r="AA25" s="4"/>
      <c r="AB25" s="4"/>
      <c r="AC25" s="4"/>
      <c r="AD25" s="4"/>
      <c r="AE25" s="4" t="s">
        <v>3900</v>
      </c>
      <c r="AF25" s="4" t="s">
        <v>1738</v>
      </c>
      <c r="AG25" s="4"/>
      <c r="AH25" s="4" t="s">
        <v>3899</v>
      </c>
      <c r="AI25" s="4" t="s">
        <v>3898</v>
      </c>
      <c r="AJ25" s="3" t="s">
        <v>3360</v>
      </c>
      <c r="AK25" t="s">
        <v>0</v>
      </c>
    </row>
    <row r="26" spans="1:37" ht="25.5" x14ac:dyDescent="0.2">
      <c r="A26" s="5" t="s">
        <v>3897</v>
      </c>
      <c r="B26" s="4" t="s">
        <v>3896</v>
      </c>
      <c r="C26" s="4" t="s">
        <v>3895</v>
      </c>
      <c r="D26" s="4"/>
      <c r="E26" s="4" t="s">
        <v>21</v>
      </c>
      <c r="F26" s="4"/>
      <c r="G26" s="4" t="s">
        <v>3894</v>
      </c>
      <c r="H26" s="4"/>
      <c r="I26" s="4"/>
      <c r="J26" s="4" t="s">
        <v>18</v>
      </c>
      <c r="K26" s="4" t="s">
        <v>3893</v>
      </c>
      <c r="L26" s="4" t="s">
        <v>37</v>
      </c>
      <c r="M26" s="4"/>
      <c r="N26" s="4" t="s">
        <v>15</v>
      </c>
      <c r="O26" s="4" t="s">
        <v>3670</v>
      </c>
      <c r="P26" s="4" t="s">
        <v>13</v>
      </c>
      <c r="Q26" s="4" t="s">
        <v>12</v>
      </c>
      <c r="R26" s="4" t="s">
        <v>12</v>
      </c>
      <c r="S26" s="4"/>
      <c r="T26" s="4" t="s">
        <v>3892</v>
      </c>
      <c r="U26" s="4" t="s">
        <v>10</v>
      </c>
      <c r="V26" s="4" t="s">
        <v>8</v>
      </c>
      <c r="W26" s="5" t="s">
        <v>3668</v>
      </c>
      <c r="X26" s="4" t="s">
        <v>8</v>
      </c>
      <c r="Y26" s="4" t="s">
        <v>1284</v>
      </c>
      <c r="Z26" s="5" t="s">
        <v>3891</v>
      </c>
      <c r="AA26" s="4"/>
      <c r="AB26" s="4"/>
      <c r="AC26" s="4"/>
      <c r="AD26" s="4"/>
      <c r="AE26" s="4" t="s">
        <v>3890</v>
      </c>
      <c r="AF26" s="4" t="s">
        <v>3889</v>
      </c>
      <c r="AG26" s="4"/>
      <c r="AH26" s="4" t="s">
        <v>3888</v>
      </c>
      <c r="AI26" s="4" t="s">
        <v>3887</v>
      </c>
      <c r="AJ26" s="3" t="s">
        <v>3360</v>
      </c>
      <c r="AK26" t="s">
        <v>0</v>
      </c>
    </row>
    <row r="27" spans="1:37" ht="25.5" x14ac:dyDescent="0.2">
      <c r="A27" s="5" t="s">
        <v>3886</v>
      </c>
      <c r="B27" s="4" t="s">
        <v>3885</v>
      </c>
      <c r="C27" s="4" t="s">
        <v>3884</v>
      </c>
      <c r="D27" s="4"/>
      <c r="E27" s="4" t="s">
        <v>21</v>
      </c>
      <c r="F27" s="4"/>
      <c r="G27" s="4" t="s">
        <v>3883</v>
      </c>
      <c r="H27" s="4"/>
      <c r="I27" s="4"/>
      <c r="J27" s="4" t="s">
        <v>18</v>
      </c>
      <c r="K27" s="4" t="s">
        <v>3882</v>
      </c>
      <c r="L27" s="4" t="s">
        <v>16</v>
      </c>
      <c r="M27" s="4"/>
      <c r="N27" s="4" t="s">
        <v>15</v>
      </c>
      <c r="O27" s="4" t="s">
        <v>2021</v>
      </c>
      <c r="P27" s="4" t="s">
        <v>13</v>
      </c>
      <c r="Q27" s="4" t="s">
        <v>12</v>
      </c>
      <c r="R27" s="4" t="s">
        <v>12</v>
      </c>
      <c r="S27" s="4"/>
      <c r="T27" s="4" t="s">
        <v>3881</v>
      </c>
      <c r="U27" s="4" t="s">
        <v>10</v>
      </c>
      <c r="V27" s="4" t="s">
        <v>8</v>
      </c>
      <c r="W27" s="5" t="s">
        <v>2019</v>
      </c>
      <c r="X27" s="4" t="s">
        <v>8</v>
      </c>
      <c r="Y27" s="4" t="s">
        <v>3857</v>
      </c>
      <c r="Z27" s="5" t="s">
        <v>3880</v>
      </c>
      <c r="AA27" s="4"/>
      <c r="AB27" s="4"/>
      <c r="AC27" s="4"/>
      <c r="AD27" s="4"/>
      <c r="AE27" s="4" t="s">
        <v>3879</v>
      </c>
      <c r="AF27" s="4" t="s">
        <v>3878</v>
      </c>
      <c r="AG27" s="4"/>
      <c r="AH27" s="4" t="s">
        <v>3877</v>
      </c>
      <c r="AI27" s="4" t="s">
        <v>3876</v>
      </c>
      <c r="AJ27" s="3" t="s">
        <v>3360</v>
      </c>
      <c r="AK27" t="s">
        <v>0</v>
      </c>
    </row>
    <row r="28" spans="1:37" ht="25.5" x14ac:dyDescent="0.2">
      <c r="A28" s="5" t="s">
        <v>3875</v>
      </c>
      <c r="B28" s="4" t="s">
        <v>3874</v>
      </c>
      <c r="C28" s="4" t="s">
        <v>3873</v>
      </c>
      <c r="D28" s="4"/>
      <c r="E28" s="4" t="s">
        <v>21</v>
      </c>
      <c r="F28" s="4" t="s">
        <v>3872</v>
      </c>
      <c r="G28" s="4" t="s">
        <v>3871</v>
      </c>
      <c r="H28" s="4"/>
      <c r="I28" s="4"/>
      <c r="J28" s="4" t="s">
        <v>1634</v>
      </c>
      <c r="K28" s="4" t="s">
        <v>3870</v>
      </c>
      <c r="L28" s="4" t="s">
        <v>37</v>
      </c>
      <c r="M28" s="4"/>
      <c r="N28" s="4" t="s">
        <v>15</v>
      </c>
      <c r="O28" s="4" t="s">
        <v>35</v>
      </c>
      <c r="P28" s="4" t="s">
        <v>13</v>
      </c>
      <c r="Q28" s="4" t="s">
        <v>12</v>
      </c>
      <c r="R28" s="4" t="s">
        <v>12</v>
      </c>
      <c r="S28" s="4"/>
      <c r="T28" s="4" t="s">
        <v>3869</v>
      </c>
      <c r="U28" s="4" t="s">
        <v>10</v>
      </c>
      <c r="V28" s="4" t="s">
        <v>8</v>
      </c>
      <c r="W28" s="5" t="s">
        <v>32</v>
      </c>
      <c r="X28" s="4" t="s">
        <v>8</v>
      </c>
      <c r="Y28" s="4" t="s">
        <v>7</v>
      </c>
      <c r="Z28" s="5" t="s">
        <v>3868</v>
      </c>
      <c r="AA28" s="4"/>
      <c r="AB28" s="4"/>
      <c r="AC28" s="4"/>
      <c r="AD28" s="4"/>
      <c r="AE28" s="4"/>
      <c r="AF28" s="4" t="s">
        <v>1480</v>
      </c>
      <c r="AG28" s="4"/>
      <c r="AH28" s="4" t="s">
        <v>3867</v>
      </c>
      <c r="AI28" s="4" t="s">
        <v>3866</v>
      </c>
      <c r="AJ28" s="3" t="s">
        <v>3360</v>
      </c>
      <c r="AK28" t="s">
        <v>0</v>
      </c>
    </row>
    <row r="29" spans="1:37" ht="38.25" x14ac:dyDescent="0.2">
      <c r="A29" s="5" t="s">
        <v>3865</v>
      </c>
      <c r="B29" s="4" t="s">
        <v>3864</v>
      </c>
      <c r="C29" s="4" t="s">
        <v>3863</v>
      </c>
      <c r="D29" s="4"/>
      <c r="E29" s="4" t="s">
        <v>21</v>
      </c>
      <c r="F29" s="4" t="s">
        <v>3862</v>
      </c>
      <c r="G29" s="4" t="s">
        <v>3861</v>
      </c>
      <c r="H29" s="4" t="s">
        <v>3860</v>
      </c>
      <c r="I29" s="4"/>
      <c r="J29" s="4" t="s">
        <v>18</v>
      </c>
      <c r="K29" s="4" t="s">
        <v>3859</v>
      </c>
      <c r="L29" s="4" t="s">
        <v>1542</v>
      </c>
      <c r="M29" s="4"/>
      <c r="N29" s="4" t="s">
        <v>15</v>
      </c>
      <c r="O29" s="4" t="s">
        <v>2021</v>
      </c>
      <c r="P29" s="4" t="s">
        <v>13</v>
      </c>
      <c r="Q29" s="4" t="s">
        <v>12</v>
      </c>
      <c r="R29" s="4" t="s">
        <v>12</v>
      </c>
      <c r="S29" s="4"/>
      <c r="T29" s="4" t="s">
        <v>3858</v>
      </c>
      <c r="U29" s="4" t="s">
        <v>10</v>
      </c>
      <c r="V29" s="4" t="s">
        <v>8</v>
      </c>
      <c r="W29" s="5" t="s">
        <v>2019</v>
      </c>
      <c r="X29" s="4" t="s">
        <v>8</v>
      </c>
      <c r="Y29" s="4" t="s">
        <v>3857</v>
      </c>
      <c r="Z29" s="5" t="s">
        <v>3856</v>
      </c>
      <c r="AA29" s="4"/>
      <c r="AB29" s="4"/>
      <c r="AC29" s="4"/>
      <c r="AD29" s="4"/>
      <c r="AE29" s="4" t="s">
        <v>3855</v>
      </c>
      <c r="AF29" s="4" t="s">
        <v>3508</v>
      </c>
      <c r="AG29" s="4"/>
      <c r="AH29" s="4" t="s">
        <v>3854</v>
      </c>
      <c r="AI29" s="4" t="s">
        <v>3853</v>
      </c>
      <c r="AJ29" s="3" t="s">
        <v>3360</v>
      </c>
      <c r="AK29" t="s">
        <v>0</v>
      </c>
    </row>
    <row r="30" spans="1:37" ht="25.5" x14ac:dyDescent="0.2">
      <c r="A30" s="5" t="s">
        <v>3852</v>
      </c>
      <c r="B30" s="4" t="s">
        <v>3851</v>
      </c>
      <c r="C30" s="4" t="s">
        <v>3850</v>
      </c>
      <c r="D30" s="4"/>
      <c r="E30" s="4" t="s">
        <v>21</v>
      </c>
      <c r="F30" s="4" t="s">
        <v>3849</v>
      </c>
      <c r="G30" s="4" t="s">
        <v>3848</v>
      </c>
      <c r="H30" s="4"/>
      <c r="I30" s="4"/>
      <c r="J30" s="4" t="s">
        <v>1634</v>
      </c>
      <c r="K30" s="4" t="s">
        <v>3847</v>
      </c>
      <c r="L30" s="4" t="s">
        <v>16</v>
      </c>
      <c r="M30" s="4"/>
      <c r="N30" s="4" t="s">
        <v>182</v>
      </c>
      <c r="O30" s="4" t="s">
        <v>3846</v>
      </c>
      <c r="P30" s="4" t="s">
        <v>72</v>
      </c>
      <c r="Q30" s="4" t="s">
        <v>12</v>
      </c>
      <c r="R30" s="4" t="s">
        <v>12</v>
      </c>
      <c r="S30" s="4"/>
      <c r="T30" s="4" t="s">
        <v>3845</v>
      </c>
      <c r="U30" s="4" t="s">
        <v>10</v>
      </c>
      <c r="V30" s="4" t="s">
        <v>180</v>
      </c>
      <c r="W30" s="5" t="s">
        <v>3844</v>
      </c>
      <c r="X30" s="4" t="s">
        <v>180</v>
      </c>
      <c r="Y30" s="4" t="s">
        <v>1115</v>
      </c>
      <c r="Z30" s="5" t="s">
        <v>3843</v>
      </c>
      <c r="AA30" s="4"/>
      <c r="AB30" s="4"/>
      <c r="AC30" s="4"/>
      <c r="AD30" s="4"/>
      <c r="AE30" s="4"/>
      <c r="AF30" s="4" t="s">
        <v>3842</v>
      </c>
      <c r="AG30" s="4"/>
      <c r="AH30" s="4" t="s">
        <v>3841</v>
      </c>
      <c r="AI30" s="4" t="s">
        <v>3841</v>
      </c>
      <c r="AJ30" s="3" t="s">
        <v>3360</v>
      </c>
      <c r="AK30" t="s">
        <v>0</v>
      </c>
    </row>
    <row r="31" spans="1:37" ht="25.5" x14ac:dyDescent="0.2">
      <c r="A31" s="5" t="s">
        <v>3840</v>
      </c>
      <c r="B31" s="4" t="s">
        <v>3839</v>
      </c>
      <c r="C31" s="4" t="s">
        <v>3838</v>
      </c>
      <c r="D31" s="4"/>
      <c r="E31" s="4" t="s">
        <v>21</v>
      </c>
      <c r="F31" s="4" t="s">
        <v>3837</v>
      </c>
      <c r="G31" s="4" t="s">
        <v>3836</v>
      </c>
      <c r="H31" s="4"/>
      <c r="I31" s="4"/>
      <c r="J31" s="4" t="s">
        <v>1634</v>
      </c>
      <c r="K31" s="4" t="s">
        <v>3835</v>
      </c>
      <c r="L31" s="4" t="s">
        <v>16</v>
      </c>
      <c r="M31" s="4"/>
      <c r="N31" s="4" t="s">
        <v>182</v>
      </c>
      <c r="O31" s="4" t="s">
        <v>3834</v>
      </c>
      <c r="P31" s="4" t="s">
        <v>13</v>
      </c>
      <c r="Q31" s="4" t="s">
        <v>12</v>
      </c>
      <c r="R31" s="4" t="s">
        <v>12</v>
      </c>
      <c r="S31" s="4"/>
      <c r="T31" s="4" t="s">
        <v>3833</v>
      </c>
      <c r="U31" s="4" t="s">
        <v>3724</v>
      </c>
      <c r="V31" s="4" t="s">
        <v>180</v>
      </c>
      <c r="W31" s="5" t="s">
        <v>3832</v>
      </c>
      <c r="X31" s="4" t="s">
        <v>180</v>
      </c>
      <c r="Y31" s="4" t="s">
        <v>1284</v>
      </c>
      <c r="Z31" s="5" t="s">
        <v>3831</v>
      </c>
      <c r="AA31" s="4"/>
      <c r="AB31" s="4"/>
      <c r="AC31" s="4"/>
      <c r="AD31" s="4"/>
      <c r="AE31" s="4" t="s">
        <v>3830</v>
      </c>
      <c r="AF31" s="4" t="s">
        <v>3829</v>
      </c>
      <c r="AG31" s="4"/>
      <c r="AH31" s="4" t="s">
        <v>3828</v>
      </c>
      <c r="AI31" s="4" t="s">
        <v>3828</v>
      </c>
      <c r="AJ31" s="3" t="s">
        <v>3360</v>
      </c>
      <c r="AK31" t="s">
        <v>0</v>
      </c>
    </row>
    <row r="32" spans="1:37" ht="38.25" x14ac:dyDescent="0.2">
      <c r="A32" s="5" t="s">
        <v>3827</v>
      </c>
      <c r="B32" s="4" t="s">
        <v>3826</v>
      </c>
      <c r="C32" s="4" t="s">
        <v>3825</v>
      </c>
      <c r="D32" s="4"/>
      <c r="E32" s="4" t="s">
        <v>21</v>
      </c>
      <c r="F32" s="4"/>
      <c r="G32" s="4" t="s">
        <v>3824</v>
      </c>
      <c r="H32" s="4"/>
      <c r="I32" s="4" t="s">
        <v>3823</v>
      </c>
      <c r="J32" s="4" t="s">
        <v>1634</v>
      </c>
      <c r="K32" s="4" t="s">
        <v>3822</v>
      </c>
      <c r="L32" s="4" t="s">
        <v>16</v>
      </c>
      <c r="M32" s="4"/>
      <c r="N32" s="4" t="s">
        <v>182</v>
      </c>
      <c r="O32" s="4" t="s">
        <v>3736</v>
      </c>
      <c r="P32" s="4" t="s">
        <v>13</v>
      </c>
      <c r="Q32" s="4" t="s">
        <v>12</v>
      </c>
      <c r="R32" s="4" t="s">
        <v>12</v>
      </c>
      <c r="S32" s="4"/>
      <c r="T32" s="4" t="s">
        <v>3821</v>
      </c>
      <c r="U32" s="4" t="s">
        <v>51</v>
      </c>
      <c r="V32" s="4" t="s">
        <v>180</v>
      </c>
      <c r="W32" s="5" t="s">
        <v>3734</v>
      </c>
      <c r="X32" s="4" t="s">
        <v>180</v>
      </c>
      <c r="Y32" s="4" t="s">
        <v>30</v>
      </c>
      <c r="Z32" s="5" t="s">
        <v>3820</v>
      </c>
      <c r="AA32" s="4"/>
      <c r="AB32" s="4"/>
      <c r="AC32" s="4"/>
      <c r="AD32" s="4"/>
      <c r="AE32" s="4"/>
      <c r="AF32" s="4" t="s">
        <v>936</v>
      </c>
      <c r="AG32" s="4"/>
      <c r="AH32" s="4" t="s">
        <v>3819</v>
      </c>
      <c r="AI32" s="4" t="s">
        <v>3819</v>
      </c>
      <c r="AJ32" s="3" t="s">
        <v>3360</v>
      </c>
      <c r="AK32" t="s">
        <v>0</v>
      </c>
    </row>
    <row r="33" spans="1:37" ht="25.5" x14ac:dyDescent="0.2">
      <c r="A33" s="5" t="s">
        <v>3818</v>
      </c>
      <c r="B33" s="4" t="s">
        <v>3817</v>
      </c>
      <c r="C33" s="4" t="s">
        <v>3816</v>
      </c>
      <c r="D33" s="4"/>
      <c r="E33" s="4" t="s">
        <v>21</v>
      </c>
      <c r="F33" s="4" t="s">
        <v>3815</v>
      </c>
      <c r="G33" s="4" t="s">
        <v>3814</v>
      </c>
      <c r="H33" s="4"/>
      <c r="I33" s="4"/>
      <c r="J33" s="4" t="s">
        <v>3813</v>
      </c>
      <c r="K33" s="4" t="s">
        <v>3812</v>
      </c>
      <c r="L33" s="4" t="s">
        <v>1542</v>
      </c>
      <c r="M33" s="4"/>
      <c r="N33" s="4" t="s">
        <v>2780</v>
      </c>
      <c r="O33" s="4" t="s">
        <v>3811</v>
      </c>
      <c r="P33" s="4" t="s">
        <v>49</v>
      </c>
      <c r="Q33" s="4" t="s">
        <v>12</v>
      </c>
      <c r="R33" s="4" t="s">
        <v>12</v>
      </c>
      <c r="S33" s="4"/>
      <c r="T33" s="4" t="s">
        <v>3810</v>
      </c>
      <c r="U33" s="4" t="s">
        <v>1538</v>
      </c>
      <c r="V33" s="4" t="s">
        <v>2779</v>
      </c>
      <c r="W33" s="5" t="s">
        <v>3809</v>
      </c>
      <c r="X33" s="4" t="s">
        <v>127</v>
      </c>
      <c r="Y33" s="4" t="s">
        <v>2590</v>
      </c>
      <c r="Z33" s="5" t="s">
        <v>3808</v>
      </c>
      <c r="AA33" s="4"/>
      <c r="AB33" s="4"/>
      <c r="AC33" s="4"/>
      <c r="AD33" s="4"/>
      <c r="AE33" s="4"/>
      <c r="AF33" s="4" t="s">
        <v>3807</v>
      </c>
      <c r="AG33" s="4"/>
      <c r="AH33" s="4" t="s">
        <v>3806</v>
      </c>
      <c r="AI33" s="4" t="s">
        <v>3805</v>
      </c>
      <c r="AJ33" s="3" t="s">
        <v>3360</v>
      </c>
      <c r="AK33" t="s">
        <v>0</v>
      </c>
    </row>
    <row r="34" spans="1:37" ht="25.5" x14ac:dyDescent="0.2">
      <c r="A34" s="5" t="s">
        <v>3804</v>
      </c>
      <c r="B34" s="4" t="s">
        <v>3803</v>
      </c>
      <c r="C34" s="4" t="s">
        <v>3802</v>
      </c>
      <c r="D34" s="4"/>
      <c r="E34" s="4" t="s">
        <v>21</v>
      </c>
      <c r="F34" s="4" t="s">
        <v>3801</v>
      </c>
      <c r="G34" s="4" t="s">
        <v>3800</v>
      </c>
      <c r="H34" s="4"/>
      <c r="I34" s="4" t="s">
        <v>3799</v>
      </c>
      <c r="J34" s="4" t="s">
        <v>133</v>
      </c>
      <c r="K34" s="4" t="s">
        <v>3798</v>
      </c>
      <c r="L34" s="4" t="s">
        <v>16</v>
      </c>
      <c r="M34" s="4"/>
      <c r="N34" s="4" t="s">
        <v>131</v>
      </c>
      <c r="O34" s="4" t="s">
        <v>3797</v>
      </c>
      <c r="P34" s="4" t="s">
        <v>72</v>
      </c>
      <c r="Q34" s="4" t="s">
        <v>12</v>
      </c>
      <c r="R34" s="4" t="s">
        <v>12</v>
      </c>
      <c r="S34" s="4"/>
      <c r="T34" s="4" t="s">
        <v>3796</v>
      </c>
      <c r="U34" s="4" t="s">
        <v>10</v>
      </c>
      <c r="V34" s="4" t="s">
        <v>127</v>
      </c>
      <c r="W34" s="5" t="s">
        <v>3795</v>
      </c>
      <c r="X34" s="4" t="s">
        <v>127</v>
      </c>
      <c r="Y34" s="4" t="s">
        <v>86</v>
      </c>
      <c r="Z34" s="5" t="s">
        <v>3794</v>
      </c>
      <c r="AA34" s="4"/>
      <c r="AB34" s="4"/>
      <c r="AC34" s="4"/>
      <c r="AD34" s="4"/>
      <c r="AE34" s="4" t="s">
        <v>3793</v>
      </c>
      <c r="AF34" s="4" t="s">
        <v>3792</v>
      </c>
      <c r="AG34" s="4"/>
      <c r="AH34" s="4" t="s">
        <v>3791</v>
      </c>
      <c r="AI34" s="4" t="s">
        <v>3791</v>
      </c>
      <c r="AJ34" s="3" t="s">
        <v>3360</v>
      </c>
      <c r="AK34" t="s">
        <v>0</v>
      </c>
    </row>
    <row r="35" spans="1:37" ht="25.5" x14ac:dyDescent="0.2">
      <c r="A35" s="5" t="s">
        <v>3790</v>
      </c>
      <c r="B35" s="4" t="s">
        <v>3789</v>
      </c>
      <c r="C35" s="4" t="s">
        <v>3788</v>
      </c>
      <c r="D35" s="4"/>
      <c r="E35" s="4" t="s">
        <v>21</v>
      </c>
      <c r="F35" s="4"/>
      <c r="G35" s="4" t="s">
        <v>3787</v>
      </c>
      <c r="H35" s="4"/>
      <c r="I35" s="4"/>
      <c r="J35" s="4" t="s">
        <v>133</v>
      </c>
      <c r="K35" s="4" t="s">
        <v>3786</v>
      </c>
      <c r="L35" s="4" t="s">
        <v>37</v>
      </c>
      <c r="M35" s="4"/>
      <c r="N35" s="4" t="s">
        <v>131</v>
      </c>
      <c r="O35" s="4" t="s">
        <v>35</v>
      </c>
      <c r="P35" s="4" t="s">
        <v>53</v>
      </c>
      <c r="Q35" s="4" t="s">
        <v>12</v>
      </c>
      <c r="R35" s="4" t="s">
        <v>12</v>
      </c>
      <c r="S35" s="4"/>
      <c r="T35" s="4" t="s">
        <v>3785</v>
      </c>
      <c r="U35" s="4" t="s">
        <v>10</v>
      </c>
      <c r="V35" s="4" t="s">
        <v>127</v>
      </c>
      <c r="W35" s="5" t="s">
        <v>32</v>
      </c>
      <c r="X35" s="4" t="s">
        <v>127</v>
      </c>
      <c r="Y35" s="4" t="s">
        <v>103</v>
      </c>
      <c r="Z35" s="5" t="s">
        <v>3784</v>
      </c>
      <c r="AA35" s="4"/>
      <c r="AB35" s="4"/>
      <c r="AC35" s="4"/>
      <c r="AD35" s="4"/>
      <c r="AE35" s="4"/>
      <c r="AF35" s="4" t="s">
        <v>3783</v>
      </c>
      <c r="AG35" s="4"/>
      <c r="AH35" s="4" t="s">
        <v>3782</v>
      </c>
      <c r="AI35" s="4" t="s">
        <v>3782</v>
      </c>
      <c r="AJ35" s="3" t="s">
        <v>3360</v>
      </c>
      <c r="AK35" t="s">
        <v>0</v>
      </c>
    </row>
    <row r="36" spans="1:37" ht="25.5" x14ac:dyDescent="0.2">
      <c r="A36" s="5" t="s">
        <v>3781</v>
      </c>
      <c r="B36" s="4" t="s">
        <v>3780</v>
      </c>
      <c r="C36" s="4" t="s">
        <v>3779</v>
      </c>
      <c r="D36" s="4"/>
      <c r="E36" s="4" t="s">
        <v>21</v>
      </c>
      <c r="F36" s="4"/>
      <c r="G36" s="4" t="s">
        <v>3778</v>
      </c>
      <c r="H36" s="4"/>
      <c r="I36" s="4" t="s">
        <v>3777</v>
      </c>
      <c r="J36" s="4" t="s">
        <v>133</v>
      </c>
      <c r="K36" s="4" t="s">
        <v>3776</v>
      </c>
      <c r="L36" s="4" t="s">
        <v>37</v>
      </c>
      <c r="M36" s="4"/>
      <c r="N36" s="4" t="s">
        <v>131</v>
      </c>
      <c r="O36" s="4" t="s">
        <v>3775</v>
      </c>
      <c r="P36" s="4" t="s">
        <v>53</v>
      </c>
      <c r="Q36" s="4" t="s">
        <v>12</v>
      </c>
      <c r="R36" s="4" t="s">
        <v>12</v>
      </c>
      <c r="S36" s="4"/>
      <c r="T36" s="4" t="s">
        <v>3774</v>
      </c>
      <c r="U36" s="4" t="s">
        <v>10</v>
      </c>
      <c r="V36" s="4" t="s">
        <v>127</v>
      </c>
      <c r="W36" s="5" t="s">
        <v>3773</v>
      </c>
      <c r="X36" s="4" t="s">
        <v>127</v>
      </c>
      <c r="Y36" s="4" t="s">
        <v>86</v>
      </c>
      <c r="Z36" s="5" t="s">
        <v>3772</v>
      </c>
      <c r="AA36" s="4"/>
      <c r="AB36" s="4"/>
      <c r="AC36" s="4"/>
      <c r="AD36" s="4"/>
      <c r="AE36" s="4"/>
      <c r="AF36" s="4" t="s">
        <v>3771</v>
      </c>
      <c r="AG36" s="4"/>
      <c r="AH36" s="4" t="s">
        <v>3770</v>
      </c>
      <c r="AI36" s="4" t="s">
        <v>3770</v>
      </c>
      <c r="AJ36" s="3" t="s">
        <v>3360</v>
      </c>
      <c r="AK36" t="s">
        <v>0</v>
      </c>
    </row>
    <row r="37" spans="1:37" ht="25.5" x14ac:dyDescent="0.2">
      <c r="A37" s="5" t="s">
        <v>3769</v>
      </c>
      <c r="B37" s="4" t="s">
        <v>3768</v>
      </c>
      <c r="C37" s="4" t="s">
        <v>3767</v>
      </c>
      <c r="D37" s="4"/>
      <c r="E37" s="4" t="s">
        <v>21</v>
      </c>
      <c r="F37" s="4" t="s">
        <v>3766</v>
      </c>
      <c r="G37" s="4" t="s">
        <v>3765</v>
      </c>
      <c r="H37" s="4"/>
      <c r="I37" s="4" t="s">
        <v>1418</v>
      </c>
      <c r="J37" s="4" t="s">
        <v>133</v>
      </c>
      <c r="K37" s="4" t="s">
        <v>3764</v>
      </c>
      <c r="L37" s="4" t="s">
        <v>37</v>
      </c>
      <c r="M37" s="4"/>
      <c r="N37" s="4" t="s">
        <v>131</v>
      </c>
      <c r="O37" s="4" t="s">
        <v>3683</v>
      </c>
      <c r="P37" s="4" t="s">
        <v>34</v>
      </c>
      <c r="Q37" s="4" t="s">
        <v>12</v>
      </c>
      <c r="R37" s="4" t="s">
        <v>12</v>
      </c>
      <c r="S37" s="4"/>
      <c r="T37" s="4" t="s">
        <v>3763</v>
      </c>
      <c r="U37" s="4" t="s">
        <v>51</v>
      </c>
      <c r="V37" s="4" t="s">
        <v>127</v>
      </c>
      <c r="W37" s="5" t="s">
        <v>3681</v>
      </c>
      <c r="X37" s="4" t="s">
        <v>127</v>
      </c>
      <c r="Y37" s="4" t="s">
        <v>49</v>
      </c>
      <c r="Z37" s="5" t="s">
        <v>3762</v>
      </c>
      <c r="AA37" s="4"/>
      <c r="AB37" s="4"/>
      <c r="AC37" s="4"/>
      <c r="AD37" s="4"/>
      <c r="AE37" s="4" t="s">
        <v>3761</v>
      </c>
      <c r="AF37" s="4" t="s">
        <v>3760</v>
      </c>
      <c r="AG37" s="4"/>
      <c r="AH37" s="4" t="s">
        <v>3759</v>
      </c>
      <c r="AI37" s="4" t="s">
        <v>3759</v>
      </c>
      <c r="AJ37" s="3" t="s">
        <v>3360</v>
      </c>
      <c r="AK37" t="s">
        <v>0</v>
      </c>
    </row>
    <row r="38" spans="1:37" ht="25.5" x14ac:dyDescent="0.2">
      <c r="A38" s="5" t="s">
        <v>3758</v>
      </c>
      <c r="B38" s="4" t="s">
        <v>3757</v>
      </c>
      <c r="C38" s="4" t="s">
        <v>3756</v>
      </c>
      <c r="D38" s="4"/>
      <c r="E38" s="4" t="s">
        <v>21</v>
      </c>
      <c r="F38" s="4"/>
      <c r="G38" s="4" t="s">
        <v>3755</v>
      </c>
      <c r="H38" s="4" t="s">
        <v>3526</v>
      </c>
      <c r="I38" s="4"/>
      <c r="J38" s="4" t="s">
        <v>133</v>
      </c>
      <c r="K38" s="4"/>
      <c r="L38" s="4" t="s">
        <v>37</v>
      </c>
      <c r="M38" s="4"/>
      <c r="N38" s="4" t="s">
        <v>131</v>
      </c>
      <c r="O38" s="4" t="s">
        <v>3524</v>
      </c>
      <c r="P38" s="4" t="s">
        <v>53</v>
      </c>
      <c r="Q38" s="4" t="s">
        <v>12</v>
      </c>
      <c r="R38" s="4" t="s">
        <v>12</v>
      </c>
      <c r="S38" s="4"/>
      <c r="T38" s="4" t="s">
        <v>3754</v>
      </c>
      <c r="U38" s="4" t="s">
        <v>51</v>
      </c>
      <c r="V38" s="4" t="s">
        <v>127</v>
      </c>
      <c r="W38" s="5" t="s">
        <v>3522</v>
      </c>
      <c r="X38" s="4" t="s">
        <v>127</v>
      </c>
      <c r="Y38" s="4" t="s">
        <v>1115</v>
      </c>
      <c r="Z38" s="5" t="s">
        <v>3753</v>
      </c>
      <c r="AA38" s="4"/>
      <c r="AB38" s="4"/>
      <c r="AC38" s="4"/>
      <c r="AD38" s="4"/>
      <c r="AE38" s="4"/>
      <c r="AF38" s="4" t="s">
        <v>3752</v>
      </c>
      <c r="AG38" s="4"/>
      <c r="AH38" s="4" t="s">
        <v>3751</v>
      </c>
      <c r="AI38" s="4" t="s">
        <v>3751</v>
      </c>
      <c r="AJ38" s="3" t="s">
        <v>3360</v>
      </c>
      <c r="AK38" t="s">
        <v>0</v>
      </c>
    </row>
    <row r="39" spans="1:37" ht="25.5" x14ac:dyDescent="0.2">
      <c r="A39" s="5" t="s">
        <v>3750</v>
      </c>
      <c r="B39" s="4" t="s">
        <v>3749</v>
      </c>
      <c r="C39" s="4" t="s">
        <v>3748</v>
      </c>
      <c r="D39" s="4"/>
      <c r="E39" s="4" t="s">
        <v>21</v>
      </c>
      <c r="F39" s="4"/>
      <c r="G39" s="4" t="s">
        <v>3747</v>
      </c>
      <c r="H39" s="4"/>
      <c r="I39" s="4"/>
      <c r="J39" s="4" t="s">
        <v>133</v>
      </c>
      <c r="K39" s="4" t="s">
        <v>3746</v>
      </c>
      <c r="L39" s="4" t="s">
        <v>37</v>
      </c>
      <c r="M39" s="4"/>
      <c r="N39" s="4" t="s">
        <v>131</v>
      </c>
      <c r="O39" s="4" t="s">
        <v>3365</v>
      </c>
      <c r="P39" s="4" t="s">
        <v>72</v>
      </c>
      <c r="Q39" s="4" t="s">
        <v>12</v>
      </c>
      <c r="R39" s="4"/>
      <c r="S39" s="4"/>
      <c r="T39" s="4" t="s">
        <v>3745</v>
      </c>
      <c r="U39" s="4" t="s">
        <v>10</v>
      </c>
      <c r="V39" s="4" t="s">
        <v>127</v>
      </c>
      <c r="W39" s="5" t="s">
        <v>3364</v>
      </c>
      <c r="X39" s="4" t="s">
        <v>127</v>
      </c>
      <c r="Y39" s="4" t="s">
        <v>694</v>
      </c>
      <c r="Z39" s="5" t="s">
        <v>3744</v>
      </c>
      <c r="AA39" s="4"/>
      <c r="AB39" s="4"/>
      <c r="AC39" s="4"/>
      <c r="AD39" s="4"/>
      <c r="AE39" s="4"/>
      <c r="AF39" s="4" t="s">
        <v>3743</v>
      </c>
      <c r="AG39" s="4"/>
      <c r="AH39" s="4" t="s">
        <v>3742</v>
      </c>
      <c r="AI39" s="4" t="s">
        <v>3742</v>
      </c>
      <c r="AJ39" s="3" t="s">
        <v>3360</v>
      </c>
      <c r="AK39" t="s">
        <v>0</v>
      </c>
    </row>
    <row r="40" spans="1:37" ht="38.25" x14ac:dyDescent="0.2">
      <c r="A40" s="5" t="s">
        <v>3741</v>
      </c>
      <c r="B40" s="4" t="s">
        <v>3740</v>
      </c>
      <c r="C40" s="4" t="s">
        <v>3739</v>
      </c>
      <c r="D40" s="4"/>
      <c r="E40" s="4" t="s">
        <v>21</v>
      </c>
      <c r="F40" s="4"/>
      <c r="G40" s="4" t="s">
        <v>3738</v>
      </c>
      <c r="H40" s="4"/>
      <c r="I40" s="4"/>
      <c r="J40" s="4" t="s">
        <v>133</v>
      </c>
      <c r="K40" s="4" t="s">
        <v>3737</v>
      </c>
      <c r="L40" s="4" t="s">
        <v>16</v>
      </c>
      <c r="M40" s="4"/>
      <c r="N40" s="4" t="s">
        <v>131</v>
      </c>
      <c r="O40" s="4" t="s">
        <v>3736</v>
      </c>
      <c r="P40" s="4" t="s">
        <v>34</v>
      </c>
      <c r="Q40" s="4" t="s">
        <v>12</v>
      </c>
      <c r="R40" s="4" t="s">
        <v>12</v>
      </c>
      <c r="S40" s="4"/>
      <c r="T40" s="4" t="s">
        <v>3735</v>
      </c>
      <c r="U40" s="4" t="s">
        <v>51</v>
      </c>
      <c r="V40" s="4" t="s">
        <v>127</v>
      </c>
      <c r="W40" s="5" t="s">
        <v>3734</v>
      </c>
      <c r="X40" s="4" t="s">
        <v>127</v>
      </c>
      <c r="Y40" s="4" t="s">
        <v>215</v>
      </c>
      <c r="Z40" s="5" t="s">
        <v>3733</v>
      </c>
      <c r="AA40" s="4"/>
      <c r="AB40" s="4"/>
      <c r="AC40" s="4"/>
      <c r="AD40" s="4"/>
      <c r="AE40" s="4"/>
      <c r="AF40" s="4" t="s">
        <v>3732</v>
      </c>
      <c r="AG40" s="4"/>
      <c r="AH40" s="4" t="s">
        <v>3731</v>
      </c>
      <c r="AI40" s="4" t="s">
        <v>3731</v>
      </c>
      <c r="AJ40" s="3" t="s">
        <v>3360</v>
      </c>
      <c r="AK40" t="s">
        <v>0</v>
      </c>
    </row>
    <row r="41" spans="1:37" ht="25.5" x14ac:dyDescent="0.2">
      <c r="A41" s="5" t="s">
        <v>3730</v>
      </c>
      <c r="B41" s="4" t="s">
        <v>3729</v>
      </c>
      <c r="C41" s="4" t="s">
        <v>3728</v>
      </c>
      <c r="D41" s="4"/>
      <c r="E41" s="4" t="s">
        <v>21</v>
      </c>
      <c r="F41" s="4"/>
      <c r="G41" s="4" t="s">
        <v>3727</v>
      </c>
      <c r="H41" s="4"/>
      <c r="I41" s="4"/>
      <c r="J41" s="4" t="s">
        <v>133</v>
      </c>
      <c r="K41" s="4"/>
      <c r="L41" s="4" t="s">
        <v>37</v>
      </c>
      <c r="M41" s="4"/>
      <c r="N41" s="4" t="s">
        <v>131</v>
      </c>
      <c r="O41" s="4" t="s">
        <v>3726</v>
      </c>
      <c r="P41" s="4" t="s">
        <v>53</v>
      </c>
      <c r="Q41" s="4" t="s">
        <v>12</v>
      </c>
      <c r="R41" s="4" t="s">
        <v>12</v>
      </c>
      <c r="S41" s="4"/>
      <c r="T41" s="4" t="s">
        <v>3725</v>
      </c>
      <c r="U41" s="4" t="s">
        <v>3724</v>
      </c>
      <c r="V41" s="4" t="s">
        <v>127</v>
      </c>
      <c r="W41" s="5" t="s">
        <v>3723</v>
      </c>
      <c r="X41" s="4" t="s">
        <v>127</v>
      </c>
      <c r="Y41" s="4" t="s">
        <v>1870</v>
      </c>
      <c r="Z41" s="5" t="s">
        <v>3722</v>
      </c>
      <c r="AA41" s="4"/>
      <c r="AB41" s="4"/>
      <c r="AC41" s="4"/>
      <c r="AD41" s="4"/>
      <c r="AE41" s="4"/>
      <c r="AF41" s="4" t="s">
        <v>3721</v>
      </c>
      <c r="AG41" s="4"/>
      <c r="AH41" s="4" t="s">
        <v>3720</v>
      </c>
      <c r="AI41" s="4" t="s">
        <v>3720</v>
      </c>
      <c r="AJ41" s="3" t="s">
        <v>3360</v>
      </c>
      <c r="AK41" t="s">
        <v>0</v>
      </c>
    </row>
    <row r="42" spans="1:37" ht="25.5" x14ac:dyDescent="0.2">
      <c r="A42" s="5" t="s">
        <v>3719</v>
      </c>
      <c r="B42" s="4" t="s">
        <v>3718</v>
      </c>
      <c r="C42" s="4" t="s">
        <v>3717</v>
      </c>
      <c r="D42" s="4"/>
      <c r="E42" s="4" t="s">
        <v>21</v>
      </c>
      <c r="F42" s="4"/>
      <c r="G42" s="4" t="s">
        <v>3716</v>
      </c>
      <c r="H42" s="4"/>
      <c r="I42" s="4"/>
      <c r="J42" s="4" t="s">
        <v>133</v>
      </c>
      <c r="K42" s="4" t="s">
        <v>3715</v>
      </c>
      <c r="L42" s="4" t="s">
        <v>37</v>
      </c>
      <c r="M42" s="4"/>
      <c r="N42" s="4" t="s">
        <v>131</v>
      </c>
      <c r="O42" s="4" t="s">
        <v>3365</v>
      </c>
      <c r="P42" s="4" t="s">
        <v>34</v>
      </c>
      <c r="Q42" s="4" t="s">
        <v>12</v>
      </c>
      <c r="R42" s="4"/>
      <c r="S42" s="4"/>
      <c r="T42" s="4" t="s">
        <v>3714</v>
      </c>
      <c r="U42" s="4" t="s">
        <v>10</v>
      </c>
      <c r="V42" s="4" t="s">
        <v>127</v>
      </c>
      <c r="W42" s="5" t="s">
        <v>3364</v>
      </c>
      <c r="X42" s="4" t="s">
        <v>127</v>
      </c>
      <c r="Y42" s="4" t="s">
        <v>694</v>
      </c>
      <c r="Z42" s="5" t="s">
        <v>3713</v>
      </c>
      <c r="AA42" s="4"/>
      <c r="AB42" s="4"/>
      <c r="AC42" s="4"/>
      <c r="AD42" s="4"/>
      <c r="AE42" s="4"/>
      <c r="AF42" s="4" t="s">
        <v>3712</v>
      </c>
      <c r="AG42" s="4"/>
      <c r="AH42" s="4" t="s">
        <v>3711</v>
      </c>
      <c r="AI42" s="4" t="s">
        <v>3711</v>
      </c>
      <c r="AJ42" s="3" t="s">
        <v>3360</v>
      </c>
      <c r="AK42" t="s">
        <v>0</v>
      </c>
    </row>
    <row r="43" spans="1:37" ht="25.5" x14ac:dyDescent="0.2">
      <c r="A43" s="5" t="s">
        <v>3710</v>
      </c>
      <c r="B43" s="4" t="s">
        <v>3709</v>
      </c>
      <c r="C43" s="4" t="s">
        <v>3708</v>
      </c>
      <c r="D43" s="4"/>
      <c r="E43" s="4" t="s">
        <v>21</v>
      </c>
      <c r="F43" s="4"/>
      <c r="G43" s="4" t="s">
        <v>3707</v>
      </c>
      <c r="H43" s="4"/>
      <c r="I43" s="4"/>
      <c r="J43" s="4" t="s">
        <v>3706</v>
      </c>
      <c r="K43" s="4"/>
      <c r="L43" s="4" t="s">
        <v>650</v>
      </c>
      <c r="M43" s="4"/>
      <c r="N43" s="4" t="s">
        <v>2290</v>
      </c>
      <c r="O43" s="4" t="s">
        <v>3635</v>
      </c>
      <c r="P43" s="4" t="s">
        <v>13</v>
      </c>
      <c r="Q43" s="4" t="s">
        <v>12</v>
      </c>
      <c r="R43" s="4" t="s">
        <v>12</v>
      </c>
      <c r="S43" s="4"/>
      <c r="T43" s="4" t="s">
        <v>3705</v>
      </c>
      <c r="U43" s="4" t="s">
        <v>3633</v>
      </c>
      <c r="V43" s="4" t="s">
        <v>2286</v>
      </c>
      <c r="W43" s="5" t="s">
        <v>3631</v>
      </c>
      <c r="X43" s="4" t="s">
        <v>127</v>
      </c>
      <c r="Y43" s="4" t="s">
        <v>30</v>
      </c>
      <c r="Z43" s="5" t="s">
        <v>3704</v>
      </c>
      <c r="AA43" s="4"/>
      <c r="AB43" s="4"/>
      <c r="AC43" s="4" t="s">
        <v>3703</v>
      </c>
      <c r="AD43" s="4"/>
      <c r="AE43" s="4"/>
      <c r="AF43" s="4" t="s">
        <v>3702</v>
      </c>
      <c r="AG43" s="4"/>
      <c r="AH43" s="4" t="s">
        <v>3701</v>
      </c>
      <c r="AI43" s="4" t="s">
        <v>3701</v>
      </c>
      <c r="AJ43" s="3" t="s">
        <v>3360</v>
      </c>
      <c r="AK43" t="s">
        <v>0</v>
      </c>
    </row>
    <row r="44" spans="1:37" ht="25.5" x14ac:dyDescent="0.2">
      <c r="A44" s="5" t="s">
        <v>3700</v>
      </c>
      <c r="B44" s="4" t="s">
        <v>3699</v>
      </c>
      <c r="C44" s="4" t="s">
        <v>3698</v>
      </c>
      <c r="D44" s="4"/>
      <c r="E44" s="4" t="s">
        <v>21</v>
      </c>
      <c r="F44" s="4" t="s">
        <v>3697</v>
      </c>
      <c r="G44" s="4" t="s">
        <v>3696</v>
      </c>
      <c r="H44" s="4"/>
      <c r="I44" s="4"/>
      <c r="J44" s="4" t="s">
        <v>133</v>
      </c>
      <c r="K44" s="4" t="s">
        <v>3695</v>
      </c>
      <c r="L44" s="4" t="s">
        <v>37</v>
      </c>
      <c r="M44" s="4"/>
      <c r="N44" s="4" t="s">
        <v>131</v>
      </c>
      <c r="O44" s="4" t="s">
        <v>3683</v>
      </c>
      <c r="P44" s="4" t="s">
        <v>13</v>
      </c>
      <c r="Q44" s="4" t="s">
        <v>12</v>
      </c>
      <c r="R44" s="4" t="s">
        <v>12</v>
      </c>
      <c r="S44" s="4"/>
      <c r="T44" s="4" t="s">
        <v>3694</v>
      </c>
      <c r="U44" s="4" t="s">
        <v>51</v>
      </c>
      <c r="V44" s="4" t="s">
        <v>127</v>
      </c>
      <c r="W44" s="5" t="s">
        <v>3681</v>
      </c>
      <c r="X44" s="4" t="s">
        <v>127</v>
      </c>
      <c r="Y44" s="4" t="s">
        <v>49</v>
      </c>
      <c r="Z44" s="5" t="s">
        <v>3693</v>
      </c>
      <c r="AA44" s="4"/>
      <c r="AB44" s="4"/>
      <c r="AC44" s="4"/>
      <c r="AD44" s="4"/>
      <c r="AE44" s="4" t="s">
        <v>3692</v>
      </c>
      <c r="AF44" s="4" t="s">
        <v>2538</v>
      </c>
      <c r="AG44" s="4"/>
      <c r="AH44" s="4" t="s">
        <v>3691</v>
      </c>
      <c r="AI44" s="4" t="s">
        <v>3691</v>
      </c>
      <c r="AJ44" s="3" t="s">
        <v>3360</v>
      </c>
      <c r="AK44" t="s">
        <v>0</v>
      </c>
    </row>
    <row r="45" spans="1:37" ht="25.5" x14ac:dyDescent="0.2">
      <c r="A45" s="5" t="s">
        <v>3690</v>
      </c>
      <c r="B45" s="4" t="s">
        <v>3689</v>
      </c>
      <c r="C45" s="4" t="s">
        <v>3688</v>
      </c>
      <c r="D45" s="4"/>
      <c r="E45" s="4" t="s">
        <v>21</v>
      </c>
      <c r="F45" s="4" t="s">
        <v>3687</v>
      </c>
      <c r="G45" s="4" t="s">
        <v>3686</v>
      </c>
      <c r="H45" s="4"/>
      <c r="I45" s="4" t="s">
        <v>3685</v>
      </c>
      <c r="J45" s="4" t="s">
        <v>133</v>
      </c>
      <c r="K45" s="4" t="s">
        <v>3684</v>
      </c>
      <c r="L45" s="4" t="s">
        <v>37</v>
      </c>
      <c r="M45" s="4"/>
      <c r="N45" s="4" t="s">
        <v>131</v>
      </c>
      <c r="O45" s="4" t="s">
        <v>3683</v>
      </c>
      <c r="P45" s="4" t="s">
        <v>13</v>
      </c>
      <c r="Q45" s="4" t="s">
        <v>12</v>
      </c>
      <c r="R45" s="4" t="s">
        <v>12</v>
      </c>
      <c r="S45" s="4"/>
      <c r="T45" s="4" t="s">
        <v>3682</v>
      </c>
      <c r="U45" s="4" t="s">
        <v>51</v>
      </c>
      <c r="V45" s="4" t="s">
        <v>127</v>
      </c>
      <c r="W45" s="5" t="s">
        <v>3681</v>
      </c>
      <c r="X45" s="4" t="s">
        <v>127</v>
      </c>
      <c r="Y45" s="4" t="s">
        <v>49</v>
      </c>
      <c r="Z45" s="5" t="s">
        <v>3680</v>
      </c>
      <c r="AA45" s="4"/>
      <c r="AB45" s="4"/>
      <c r="AC45" s="4"/>
      <c r="AD45" s="4"/>
      <c r="AE45" s="4" t="s">
        <v>3679</v>
      </c>
      <c r="AF45" s="4" t="s">
        <v>3678</v>
      </c>
      <c r="AG45" s="4"/>
      <c r="AH45" s="4" t="s">
        <v>3677</v>
      </c>
      <c r="AI45" s="4" t="s">
        <v>3677</v>
      </c>
      <c r="AJ45" s="3" t="s">
        <v>3360</v>
      </c>
      <c r="AK45" t="s">
        <v>0</v>
      </c>
    </row>
    <row r="46" spans="1:37" ht="25.5" x14ac:dyDescent="0.2">
      <c r="A46" s="5" t="s">
        <v>3676</v>
      </c>
      <c r="B46" s="4" t="s">
        <v>3675</v>
      </c>
      <c r="C46" s="4" t="s">
        <v>3674</v>
      </c>
      <c r="D46" s="4"/>
      <c r="E46" s="4" t="s">
        <v>21</v>
      </c>
      <c r="F46" s="4"/>
      <c r="G46" s="4" t="s">
        <v>3673</v>
      </c>
      <c r="H46" s="4"/>
      <c r="I46" s="4" t="s">
        <v>3672</v>
      </c>
      <c r="J46" s="4" t="s">
        <v>133</v>
      </c>
      <c r="K46" s="4" t="s">
        <v>3671</v>
      </c>
      <c r="L46" s="4" t="s">
        <v>16</v>
      </c>
      <c r="M46" s="4"/>
      <c r="N46" s="4" t="s">
        <v>131</v>
      </c>
      <c r="O46" s="4" t="s">
        <v>3670</v>
      </c>
      <c r="P46" s="4" t="s">
        <v>13</v>
      </c>
      <c r="Q46" s="4" t="s">
        <v>12</v>
      </c>
      <c r="R46" s="4"/>
      <c r="S46" s="4"/>
      <c r="T46" s="4" t="s">
        <v>3669</v>
      </c>
      <c r="U46" s="4" t="s">
        <v>10</v>
      </c>
      <c r="V46" s="4" t="s">
        <v>127</v>
      </c>
      <c r="W46" s="5" t="s">
        <v>3668</v>
      </c>
      <c r="X46" s="4" t="s">
        <v>127</v>
      </c>
      <c r="Y46" s="4" t="s">
        <v>3288</v>
      </c>
      <c r="Z46" s="5" t="s">
        <v>3667</v>
      </c>
      <c r="AA46" s="4"/>
      <c r="AB46" s="4"/>
      <c r="AC46" s="4"/>
      <c r="AD46" s="4"/>
      <c r="AE46" s="4"/>
      <c r="AF46" s="4" t="s">
        <v>3666</v>
      </c>
      <c r="AG46" s="4"/>
      <c r="AH46" s="4" t="s">
        <v>3665</v>
      </c>
      <c r="AI46" s="4" t="s">
        <v>3665</v>
      </c>
      <c r="AJ46" s="3" t="s">
        <v>3360</v>
      </c>
      <c r="AK46" t="s">
        <v>0</v>
      </c>
    </row>
    <row r="47" spans="1:37" x14ac:dyDescent="0.2">
      <c r="A47" s="5" t="s">
        <v>3664</v>
      </c>
      <c r="B47" s="4" t="s">
        <v>3663</v>
      </c>
      <c r="C47" s="4" t="s">
        <v>3662</v>
      </c>
      <c r="D47" s="4"/>
      <c r="E47" s="4" t="s">
        <v>21</v>
      </c>
      <c r="F47" s="4"/>
      <c r="G47" s="4" t="s">
        <v>3661</v>
      </c>
      <c r="H47" s="4"/>
      <c r="I47" s="4" t="s">
        <v>3660</v>
      </c>
      <c r="J47" s="4" t="s">
        <v>3659</v>
      </c>
      <c r="K47" s="4"/>
      <c r="L47" s="4" t="s">
        <v>650</v>
      </c>
      <c r="M47" s="4"/>
      <c r="N47" s="4" t="s">
        <v>715</v>
      </c>
      <c r="O47" s="4" t="s">
        <v>3658</v>
      </c>
      <c r="P47" s="4" t="s">
        <v>34</v>
      </c>
      <c r="Q47" s="4" t="s">
        <v>12</v>
      </c>
      <c r="R47" s="4" t="s">
        <v>12</v>
      </c>
      <c r="S47" s="4"/>
      <c r="T47" s="4" t="s">
        <v>3657</v>
      </c>
      <c r="U47" s="4" t="s">
        <v>3656</v>
      </c>
      <c r="V47" s="4" t="s">
        <v>711</v>
      </c>
      <c r="W47" s="5" t="s">
        <v>3655</v>
      </c>
      <c r="X47" s="4" t="s">
        <v>87</v>
      </c>
      <c r="Y47" s="4" t="s">
        <v>215</v>
      </c>
      <c r="Z47" s="5" t="s">
        <v>3654</v>
      </c>
      <c r="AA47" s="4"/>
      <c r="AB47" s="4"/>
      <c r="AC47" s="4" t="s">
        <v>641</v>
      </c>
      <c r="AD47" s="4"/>
      <c r="AE47" s="4"/>
      <c r="AF47" s="4" t="s">
        <v>3653</v>
      </c>
      <c r="AG47" s="4"/>
      <c r="AH47" s="4" t="s">
        <v>3652</v>
      </c>
      <c r="AI47" s="4" t="s">
        <v>3652</v>
      </c>
      <c r="AJ47" s="3" t="s">
        <v>3360</v>
      </c>
      <c r="AK47" t="s">
        <v>81</v>
      </c>
    </row>
    <row r="48" spans="1:37" ht="25.5" x14ac:dyDescent="0.2">
      <c r="A48" s="5" t="s">
        <v>3651</v>
      </c>
      <c r="B48" s="4" t="s">
        <v>3650</v>
      </c>
      <c r="C48" s="4" t="s">
        <v>3649</v>
      </c>
      <c r="D48" s="4"/>
      <c r="E48" s="4" t="s">
        <v>21</v>
      </c>
      <c r="F48" s="4"/>
      <c r="G48" s="4" t="s">
        <v>3648</v>
      </c>
      <c r="H48" s="4" t="s">
        <v>3526</v>
      </c>
      <c r="I48" s="4" t="s">
        <v>3647</v>
      </c>
      <c r="J48" s="4" t="s">
        <v>700</v>
      </c>
      <c r="K48" s="4"/>
      <c r="L48" s="4" t="s">
        <v>37</v>
      </c>
      <c r="M48" s="4"/>
      <c r="N48" s="4" t="s">
        <v>649</v>
      </c>
      <c r="O48" s="4" t="s">
        <v>3524</v>
      </c>
      <c r="P48" s="4" t="s">
        <v>49</v>
      </c>
      <c r="Q48" s="4" t="s">
        <v>12</v>
      </c>
      <c r="R48" s="4" t="s">
        <v>12</v>
      </c>
      <c r="S48" s="4"/>
      <c r="T48" s="4" t="s">
        <v>3646</v>
      </c>
      <c r="U48" s="4" t="s">
        <v>51</v>
      </c>
      <c r="V48" s="4" t="s">
        <v>87</v>
      </c>
      <c r="W48" s="5" t="s">
        <v>3522</v>
      </c>
      <c r="X48" s="4" t="s">
        <v>87</v>
      </c>
      <c r="Y48" s="4" t="s">
        <v>1843</v>
      </c>
      <c r="Z48" s="5" t="s">
        <v>3645</v>
      </c>
      <c r="AA48" s="4"/>
      <c r="AB48" s="4"/>
      <c r="AC48" s="4"/>
      <c r="AD48" s="4"/>
      <c r="AE48" s="4"/>
      <c r="AF48" s="4" t="s">
        <v>3644</v>
      </c>
      <c r="AG48" s="4"/>
      <c r="AH48" s="4" t="s">
        <v>3643</v>
      </c>
      <c r="AI48" s="4" t="s">
        <v>3643</v>
      </c>
      <c r="AJ48" s="3" t="s">
        <v>3360</v>
      </c>
      <c r="AK48" t="s">
        <v>0</v>
      </c>
    </row>
    <row r="49" spans="1:37" ht="51" x14ac:dyDescent="0.2">
      <c r="A49" s="5" t="s">
        <v>3642</v>
      </c>
      <c r="B49" s="4" t="s">
        <v>3641</v>
      </c>
      <c r="C49" s="4" t="s">
        <v>3640</v>
      </c>
      <c r="D49" s="4"/>
      <c r="E49" s="4" t="s">
        <v>21</v>
      </c>
      <c r="F49" s="4"/>
      <c r="G49" s="4" t="s">
        <v>3639</v>
      </c>
      <c r="H49" s="4"/>
      <c r="I49" s="4" t="s">
        <v>3638</v>
      </c>
      <c r="J49" s="4" t="s">
        <v>3637</v>
      </c>
      <c r="K49" s="4"/>
      <c r="L49" s="4" t="s">
        <v>650</v>
      </c>
      <c r="M49" s="4"/>
      <c r="N49" s="4" t="s">
        <v>3636</v>
      </c>
      <c r="O49" s="4" t="s">
        <v>3635</v>
      </c>
      <c r="P49" s="4" t="s">
        <v>72</v>
      </c>
      <c r="Q49" s="4" t="s">
        <v>12</v>
      </c>
      <c r="R49" s="4" t="s">
        <v>12</v>
      </c>
      <c r="S49" s="4"/>
      <c r="T49" s="4" t="s">
        <v>3634</v>
      </c>
      <c r="U49" s="4" t="s">
        <v>3633</v>
      </c>
      <c r="V49" s="4" t="s">
        <v>3632</v>
      </c>
      <c r="W49" s="5" t="s">
        <v>3631</v>
      </c>
      <c r="X49" s="4" t="s">
        <v>87</v>
      </c>
      <c r="Y49" s="4" t="s">
        <v>215</v>
      </c>
      <c r="Z49" s="5" t="s">
        <v>3630</v>
      </c>
      <c r="AA49" s="4" t="s">
        <v>3628</v>
      </c>
      <c r="AB49" s="4" t="s">
        <v>3628</v>
      </c>
      <c r="AC49" s="4" t="s">
        <v>937</v>
      </c>
      <c r="AD49" s="4" t="s">
        <v>3628</v>
      </c>
      <c r="AE49" s="4"/>
      <c r="AF49" s="4" t="s">
        <v>3629</v>
      </c>
      <c r="AG49" s="4" t="s">
        <v>3628</v>
      </c>
      <c r="AH49" s="4" t="s">
        <v>3627</v>
      </c>
      <c r="AI49" s="4" t="s">
        <v>3627</v>
      </c>
      <c r="AJ49" s="3" t="s">
        <v>3360</v>
      </c>
      <c r="AK49" t="s">
        <v>0</v>
      </c>
    </row>
    <row r="50" spans="1:37" ht="38.25" x14ac:dyDescent="0.2">
      <c r="A50" s="5" t="s">
        <v>3626</v>
      </c>
      <c r="B50" s="4" t="s">
        <v>3625</v>
      </c>
      <c r="C50" s="4" t="s">
        <v>3624</v>
      </c>
      <c r="D50" s="4"/>
      <c r="E50" s="4" t="s">
        <v>21</v>
      </c>
      <c r="F50" s="4"/>
      <c r="G50" s="4" t="s">
        <v>3623</v>
      </c>
      <c r="H50" s="4"/>
      <c r="I50" s="4" t="s">
        <v>3622</v>
      </c>
      <c r="J50" s="4" t="s">
        <v>3621</v>
      </c>
      <c r="K50" s="4"/>
      <c r="L50" s="4" t="s">
        <v>650</v>
      </c>
      <c r="M50" s="4"/>
      <c r="N50" s="4" t="s">
        <v>3620</v>
      </c>
      <c r="O50" s="4" t="s">
        <v>3619</v>
      </c>
      <c r="P50" s="4" t="s">
        <v>72</v>
      </c>
      <c r="Q50" s="4" t="s">
        <v>12</v>
      </c>
      <c r="R50" s="4" t="s">
        <v>12</v>
      </c>
      <c r="S50" s="4"/>
      <c r="T50" s="4" t="s">
        <v>3618</v>
      </c>
      <c r="U50" s="4" t="s">
        <v>3617</v>
      </c>
      <c r="V50" s="4" t="s">
        <v>3616</v>
      </c>
      <c r="W50" s="5" t="s">
        <v>3615</v>
      </c>
      <c r="X50" s="4" t="s">
        <v>87</v>
      </c>
      <c r="Y50" s="4" t="s">
        <v>30</v>
      </c>
      <c r="Z50" s="5" t="s">
        <v>3614</v>
      </c>
      <c r="AA50" s="4"/>
      <c r="AB50" s="4"/>
      <c r="AC50" s="4" t="s">
        <v>708</v>
      </c>
      <c r="AD50" s="4"/>
      <c r="AE50" s="4"/>
      <c r="AF50" s="4" t="s">
        <v>3613</v>
      </c>
      <c r="AG50" s="4"/>
      <c r="AH50" s="4" t="s">
        <v>3612</v>
      </c>
      <c r="AI50" s="4" t="s">
        <v>3612</v>
      </c>
      <c r="AJ50" s="3" t="s">
        <v>3360</v>
      </c>
      <c r="AK50" t="s">
        <v>81</v>
      </c>
    </row>
    <row r="51" spans="1:37" ht="63.75" x14ac:dyDescent="0.2">
      <c r="A51" s="5" t="s">
        <v>3611</v>
      </c>
      <c r="B51" s="4" t="s">
        <v>3610</v>
      </c>
      <c r="C51" s="4" t="s">
        <v>3609</v>
      </c>
      <c r="D51" s="4"/>
      <c r="E51" s="4" t="s">
        <v>21</v>
      </c>
      <c r="F51" s="4"/>
      <c r="G51" s="4" t="s">
        <v>3608</v>
      </c>
      <c r="H51" s="4"/>
      <c r="I51" s="4" t="s">
        <v>3607</v>
      </c>
      <c r="J51" s="4" t="s">
        <v>3606</v>
      </c>
      <c r="K51" s="4"/>
      <c r="L51" s="4" t="s">
        <v>650</v>
      </c>
      <c r="M51" s="4"/>
      <c r="N51" s="4" t="s">
        <v>3605</v>
      </c>
      <c r="O51" s="4"/>
      <c r="P51" s="4" t="s">
        <v>13</v>
      </c>
      <c r="Q51" s="4" t="s">
        <v>12</v>
      </c>
      <c r="R51" s="4" t="s">
        <v>12</v>
      </c>
      <c r="S51" s="4"/>
      <c r="T51" s="4" t="s">
        <v>3604</v>
      </c>
      <c r="U51" s="4" t="s">
        <v>3592</v>
      </c>
      <c r="V51" s="4" t="s">
        <v>3603</v>
      </c>
      <c r="W51" s="5" t="s">
        <v>3591</v>
      </c>
      <c r="X51" s="4" t="s">
        <v>87</v>
      </c>
      <c r="Y51" s="4" t="s">
        <v>49</v>
      </c>
      <c r="Z51" s="5" t="s">
        <v>3602</v>
      </c>
      <c r="AA51" s="4" t="s">
        <v>3601</v>
      </c>
      <c r="AB51" s="4" t="s">
        <v>3601</v>
      </c>
      <c r="AC51" s="4" t="s">
        <v>660</v>
      </c>
      <c r="AD51" s="4" t="s">
        <v>3601</v>
      </c>
      <c r="AE51" s="4"/>
      <c r="AF51" s="4" t="s">
        <v>1854</v>
      </c>
      <c r="AG51" s="4" t="s">
        <v>3601</v>
      </c>
      <c r="AH51" s="4" t="s">
        <v>3600</v>
      </c>
      <c r="AI51" s="4" t="s">
        <v>3600</v>
      </c>
      <c r="AJ51" s="3" t="s">
        <v>3360</v>
      </c>
      <c r="AK51" t="s">
        <v>0</v>
      </c>
    </row>
    <row r="52" spans="1:37" ht="51" x14ac:dyDescent="0.2">
      <c r="A52" s="5" t="s">
        <v>3599</v>
      </c>
      <c r="B52" s="4" t="s">
        <v>3598</v>
      </c>
      <c r="C52" s="4" t="s">
        <v>3597</v>
      </c>
      <c r="D52" s="4"/>
      <c r="E52" s="4" t="s">
        <v>21</v>
      </c>
      <c r="F52" s="4"/>
      <c r="G52" s="4" t="s">
        <v>3596</v>
      </c>
      <c r="H52" s="4"/>
      <c r="I52" s="4" t="s">
        <v>3595</v>
      </c>
      <c r="J52" s="4" t="s">
        <v>3594</v>
      </c>
      <c r="K52" s="4"/>
      <c r="L52" s="4" t="s">
        <v>650</v>
      </c>
      <c r="M52" s="4"/>
      <c r="N52" s="4" t="s">
        <v>2186</v>
      </c>
      <c r="O52" s="4"/>
      <c r="P52" s="4" t="s">
        <v>86</v>
      </c>
      <c r="Q52" s="4" t="s">
        <v>12</v>
      </c>
      <c r="R52" s="4" t="s">
        <v>12</v>
      </c>
      <c r="S52" s="4"/>
      <c r="T52" s="4" t="s">
        <v>3593</v>
      </c>
      <c r="U52" s="4" t="s">
        <v>3592</v>
      </c>
      <c r="V52" s="4" t="s">
        <v>2182</v>
      </c>
      <c r="W52" s="5" t="s">
        <v>3591</v>
      </c>
      <c r="X52" s="4" t="s">
        <v>87</v>
      </c>
      <c r="Y52" s="4" t="s">
        <v>106</v>
      </c>
      <c r="Z52" s="5" t="s">
        <v>3590</v>
      </c>
      <c r="AA52" s="4" t="s">
        <v>3589</v>
      </c>
      <c r="AB52" s="4" t="s">
        <v>3589</v>
      </c>
      <c r="AC52" s="4" t="s">
        <v>660</v>
      </c>
      <c r="AD52" s="4" t="s">
        <v>3589</v>
      </c>
      <c r="AE52" s="4"/>
      <c r="AF52" s="4" t="s">
        <v>3255</v>
      </c>
      <c r="AG52" s="4" t="s">
        <v>3589</v>
      </c>
      <c r="AH52" s="4" t="s">
        <v>3588</v>
      </c>
      <c r="AI52" s="4" t="s">
        <v>3588</v>
      </c>
      <c r="AJ52" s="3" t="s">
        <v>3360</v>
      </c>
      <c r="AK52" t="s">
        <v>0</v>
      </c>
    </row>
    <row r="53" spans="1:37" ht="63.75" x14ac:dyDescent="0.2">
      <c r="A53" s="5" t="s">
        <v>3587</v>
      </c>
      <c r="B53" s="4" t="s">
        <v>3586</v>
      </c>
      <c r="C53" s="4" t="s">
        <v>3585</v>
      </c>
      <c r="D53" s="4"/>
      <c r="E53" s="4" t="s">
        <v>21</v>
      </c>
      <c r="F53" s="4"/>
      <c r="G53" s="4" t="s">
        <v>3584</v>
      </c>
      <c r="H53" s="4"/>
      <c r="I53" s="4"/>
      <c r="J53" s="4" t="s">
        <v>3583</v>
      </c>
      <c r="K53" s="4"/>
      <c r="L53" s="4" t="s">
        <v>16</v>
      </c>
      <c r="M53" s="4"/>
      <c r="N53" s="4" t="s">
        <v>2186</v>
      </c>
      <c r="O53" s="4" t="s">
        <v>3582</v>
      </c>
      <c r="P53" s="4" t="s">
        <v>215</v>
      </c>
      <c r="Q53" s="4" t="s">
        <v>12</v>
      </c>
      <c r="R53" s="4"/>
      <c r="S53" s="4"/>
      <c r="T53" s="4" t="s">
        <v>3581</v>
      </c>
      <c r="U53" s="4" t="s">
        <v>3580</v>
      </c>
      <c r="V53" s="4" t="s">
        <v>2182</v>
      </c>
      <c r="W53" s="5" t="s">
        <v>3579</v>
      </c>
      <c r="X53" s="4" t="s">
        <v>87</v>
      </c>
      <c r="Y53" s="4" t="s">
        <v>30</v>
      </c>
      <c r="Z53" s="5" t="s">
        <v>3578</v>
      </c>
      <c r="AA53" s="4" t="s">
        <v>3577</v>
      </c>
      <c r="AB53" s="4" t="s">
        <v>3577</v>
      </c>
      <c r="AC53" s="4" t="s">
        <v>3458</v>
      </c>
      <c r="AD53" s="4" t="s">
        <v>3577</v>
      </c>
      <c r="AE53" s="4"/>
      <c r="AF53" s="4" t="s">
        <v>1217</v>
      </c>
      <c r="AG53" s="4" t="s">
        <v>3577</v>
      </c>
      <c r="AH53" s="4" t="s">
        <v>3576</v>
      </c>
      <c r="AI53" s="4" t="s">
        <v>3576</v>
      </c>
      <c r="AJ53" s="3" t="s">
        <v>3360</v>
      </c>
      <c r="AK53" t="s">
        <v>0</v>
      </c>
    </row>
    <row r="54" spans="1:37" ht="25.5" x14ac:dyDescent="0.2">
      <c r="A54" s="5" t="s">
        <v>3575</v>
      </c>
      <c r="B54" s="4" t="s">
        <v>3574</v>
      </c>
      <c r="C54" s="4" t="s">
        <v>3573</v>
      </c>
      <c r="D54" s="4"/>
      <c r="E54" s="4" t="s">
        <v>21</v>
      </c>
      <c r="F54" s="4"/>
      <c r="G54" s="4" t="s">
        <v>3572</v>
      </c>
      <c r="H54" s="4"/>
      <c r="I54" s="4" t="s">
        <v>3571</v>
      </c>
      <c r="J54" s="4" t="s">
        <v>3409</v>
      </c>
      <c r="K54" s="4"/>
      <c r="L54" s="4" t="s">
        <v>650</v>
      </c>
      <c r="M54" s="4"/>
      <c r="N54" s="4" t="s">
        <v>649</v>
      </c>
      <c r="O54" s="4" t="s">
        <v>3408</v>
      </c>
      <c r="P54" s="4" t="s">
        <v>34</v>
      </c>
      <c r="Q54" s="4" t="s">
        <v>12</v>
      </c>
      <c r="R54" s="4" t="s">
        <v>12</v>
      </c>
      <c r="S54" s="4"/>
      <c r="T54" s="4" t="s">
        <v>3570</v>
      </c>
      <c r="U54" s="4" t="s">
        <v>3406</v>
      </c>
      <c r="V54" s="4" t="s">
        <v>87</v>
      </c>
      <c r="W54" s="5" t="s">
        <v>3405</v>
      </c>
      <c r="X54" s="4" t="s">
        <v>87</v>
      </c>
      <c r="Y54" s="4" t="s">
        <v>30</v>
      </c>
      <c r="Z54" s="5" t="s">
        <v>3569</v>
      </c>
      <c r="AA54" s="4"/>
      <c r="AB54" s="4"/>
      <c r="AC54" s="4" t="s">
        <v>641</v>
      </c>
      <c r="AD54" s="4"/>
      <c r="AE54" s="4"/>
      <c r="AF54" s="4" t="s">
        <v>1442</v>
      </c>
      <c r="AG54" s="4"/>
      <c r="AH54" s="4" t="s">
        <v>3568</v>
      </c>
      <c r="AI54" s="4" t="s">
        <v>3568</v>
      </c>
      <c r="AJ54" s="3" t="s">
        <v>3360</v>
      </c>
      <c r="AK54" t="s">
        <v>81</v>
      </c>
    </row>
    <row r="55" spans="1:37" ht="25.5" x14ac:dyDescent="0.2">
      <c r="A55" s="5" t="s">
        <v>3567</v>
      </c>
      <c r="B55" s="4" t="s">
        <v>3566</v>
      </c>
      <c r="C55" s="4" t="s">
        <v>3565</v>
      </c>
      <c r="D55" s="4"/>
      <c r="E55" s="4" t="s">
        <v>21</v>
      </c>
      <c r="F55" s="4"/>
      <c r="G55" s="4" t="s">
        <v>3564</v>
      </c>
      <c r="H55" s="4"/>
      <c r="I55" s="4" t="s">
        <v>3563</v>
      </c>
      <c r="J55" s="4" t="s">
        <v>3409</v>
      </c>
      <c r="K55" s="4"/>
      <c r="L55" s="4" t="s">
        <v>650</v>
      </c>
      <c r="M55" s="4"/>
      <c r="N55" s="4" t="s">
        <v>649</v>
      </c>
      <c r="O55" s="4" t="s">
        <v>3408</v>
      </c>
      <c r="P55" s="4" t="s">
        <v>34</v>
      </c>
      <c r="Q55" s="4" t="s">
        <v>12</v>
      </c>
      <c r="R55" s="4" t="s">
        <v>12</v>
      </c>
      <c r="S55" s="4"/>
      <c r="T55" s="4" t="s">
        <v>3562</v>
      </c>
      <c r="U55" s="4" t="s">
        <v>3406</v>
      </c>
      <c r="V55" s="4" t="s">
        <v>87</v>
      </c>
      <c r="W55" s="5" t="s">
        <v>3405</v>
      </c>
      <c r="X55" s="4" t="s">
        <v>87</v>
      </c>
      <c r="Y55" s="4" t="s">
        <v>30</v>
      </c>
      <c r="Z55" s="5" t="s">
        <v>3561</v>
      </c>
      <c r="AA55" s="4"/>
      <c r="AB55" s="4"/>
      <c r="AC55" s="4" t="s">
        <v>937</v>
      </c>
      <c r="AD55" s="4"/>
      <c r="AE55" s="4"/>
      <c r="AF55" s="4" t="s">
        <v>3560</v>
      </c>
      <c r="AG55" s="4"/>
      <c r="AH55" s="4" t="s">
        <v>3559</v>
      </c>
      <c r="AI55" s="4" t="s">
        <v>3559</v>
      </c>
      <c r="AJ55" s="3" t="s">
        <v>3360</v>
      </c>
      <c r="AK55" t="s">
        <v>81</v>
      </c>
    </row>
    <row r="56" spans="1:37" ht="25.5" x14ac:dyDescent="0.2">
      <c r="A56" s="5" t="s">
        <v>3558</v>
      </c>
      <c r="B56" s="4" t="s">
        <v>3557</v>
      </c>
      <c r="C56" s="4" t="s">
        <v>3556</v>
      </c>
      <c r="D56" s="4"/>
      <c r="E56" s="4" t="s">
        <v>21</v>
      </c>
      <c r="F56" s="4"/>
      <c r="G56" s="4" t="s">
        <v>3555</v>
      </c>
      <c r="H56" s="4"/>
      <c r="I56" s="4" t="s">
        <v>3554</v>
      </c>
      <c r="J56" s="4" t="s">
        <v>3553</v>
      </c>
      <c r="K56" s="4"/>
      <c r="L56" s="4" t="s">
        <v>650</v>
      </c>
      <c r="M56" s="4"/>
      <c r="N56" s="4" t="s">
        <v>3552</v>
      </c>
      <c r="O56" s="4" t="s">
        <v>3551</v>
      </c>
      <c r="P56" s="4" t="s">
        <v>53</v>
      </c>
      <c r="Q56" s="4" t="s">
        <v>12</v>
      </c>
      <c r="R56" s="4" t="s">
        <v>12</v>
      </c>
      <c r="S56" s="4"/>
      <c r="T56" s="4" t="s">
        <v>3550</v>
      </c>
      <c r="U56" s="4" t="s">
        <v>3549</v>
      </c>
      <c r="V56" s="4" t="s">
        <v>3548</v>
      </c>
      <c r="W56" s="5" t="s">
        <v>3547</v>
      </c>
      <c r="X56" s="4" t="s">
        <v>87</v>
      </c>
      <c r="Y56" s="4" t="s">
        <v>677</v>
      </c>
      <c r="Z56" s="5" t="s">
        <v>3546</v>
      </c>
      <c r="AA56" s="4"/>
      <c r="AB56" s="4"/>
      <c r="AC56" s="4" t="s">
        <v>641</v>
      </c>
      <c r="AD56" s="4"/>
      <c r="AE56" s="4"/>
      <c r="AF56" s="4" t="s">
        <v>3545</v>
      </c>
      <c r="AG56" s="4"/>
      <c r="AH56" s="4" t="s">
        <v>3544</v>
      </c>
      <c r="AI56" s="4" t="s">
        <v>3544</v>
      </c>
      <c r="AJ56" s="3" t="s">
        <v>3360</v>
      </c>
      <c r="AK56" t="s">
        <v>0</v>
      </c>
    </row>
    <row r="57" spans="1:37" ht="25.5" x14ac:dyDescent="0.2">
      <c r="A57" s="5" t="s">
        <v>3543</v>
      </c>
      <c r="B57" s="4" t="s">
        <v>3542</v>
      </c>
      <c r="C57" s="4" t="s">
        <v>3541</v>
      </c>
      <c r="D57" s="4"/>
      <c r="E57" s="4" t="s">
        <v>21</v>
      </c>
      <c r="F57" s="4"/>
      <c r="G57" s="4" t="s">
        <v>3540</v>
      </c>
      <c r="H57" s="4"/>
      <c r="I57" s="4" t="s">
        <v>3539</v>
      </c>
      <c r="J57" s="4" t="s">
        <v>3538</v>
      </c>
      <c r="K57" s="4"/>
      <c r="L57" s="4" t="s">
        <v>650</v>
      </c>
      <c r="M57" s="4"/>
      <c r="N57" s="4" t="s">
        <v>2603</v>
      </c>
      <c r="O57" s="4" t="s">
        <v>3537</v>
      </c>
      <c r="P57" s="4" t="s">
        <v>34</v>
      </c>
      <c r="Q57" s="4" t="s">
        <v>12</v>
      </c>
      <c r="R57" s="4" t="s">
        <v>12</v>
      </c>
      <c r="S57" s="4"/>
      <c r="T57" s="4" t="s">
        <v>3536</v>
      </c>
      <c r="U57" s="4" t="s">
        <v>897</v>
      </c>
      <c r="V57" s="4" t="s">
        <v>2602</v>
      </c>
      <c r="W57" s="5" t="s">
        <v>3535</v>
      </c>
      <c r="X57" s="4" t="s">
        <v>87</v>
      </c>
      <c r="Y57" s="4" t="s">
        <v>7</v>
      </c>
      <c r="Z57" s="5" t="s">
        <v>3534</v>
      </c>
      <c r="AA57" s="4" t="s">
        <v>3532</v>
      </c>
      <c r="AB57" s="4" t="s">
        <v>3532</v>
      </c>
      <c r="AC57" s="4" t="s">
        <v>708</v>
      </c>
      <c r="AD57" s="4" t="s">
        <v>3532</v>
      </c>
      <c r="AE57" s="4"/>
      <c r="AF57" s="4" t="s">
        <v>3533</v>
      </c>
      <c r="AG57" s="4" t="s">
        <v>3532</v>
      </c>
      <c r="AH57" s="4" t="s">
        <v>3531</v>
      </c>
      <c r="AI57" s="4" t="s">
        <v>3531</v>
      </c>
      <c r="AJ57" s="3" t="s">
        <v>3360</v>
      </c>
      <c r="AK57" t="s">
        <v>0</v>
      </c>
    </row>
    <row r="58" spans="1:37" ht="38.25" x14ac:dyDescent="0.2">
      <c r="A58" s="5" t="s">
        <v>3530</v>
      </c>
      <c r="B58" s="4" t="s">
        <v>3529</v>
      </c>
      <c r="C58" s="4" t="s">
        <v>3528</v>
      </c>
      <c r="D58" s="4"/>
      <c r="E58" s="4" t="s">
        <v>21</v>
      </c>
      <c r="F58" s="4"/>
      <c r="G58" s="4" t="s">
        <v>3527</v>
      </c>
      <c r="H58" s="4" t="s">
        <v>3526</v>
      </c>
      <c r="I58" s="4"/>
      <c r="J58" s="4" t="s">
        <v>3525</v>
      </c>
      <c r="K58" s="4"/>
      <c r="L58" s="4" t="s">
        <v>37</v>
      </c>
      <c r="M58" s="4"/>
      <c r="N58" s="4" t="s">
        <v>649</v>
      </c>
      <c r="O58" s="4" t="s">
        <v>3524</v>
      </c>
      <c r="P58" s="4" t="s">
        <v>53</v>
      </c>
      <c r="Q58" s="4" t="s">
        <v>12</v>
      </c>
      <c r="R58" s="4" t="s">
        <v>12</v>
      </c>
      <c r="S58" s="4"/>
      <c r="T58" s="4" t="s">
        <v>3523</v>
      </c>
      <c r="U58" s="4" t="s">
        <v>51</v>
      </c>
      <c r="V58" s="4" t="s">
        <v>87</v>
      </c>
      <c r="W58" s="5" t="s">
        <v>3522</v>
      </c>
      <c r="X58" s="4" t="s">
        <v>87</v>
      </c>
      <c r="Y58" s="4" t="s">
        <v>1843</v>
      </c>
      <c r="Z58" s="5" t="s">
        <v>3521</v>
      </c>
      <c r="AA58" s="4"/>
      <c r="AB58" s="4"/>
      <c r="AC58" s="4"/>
      <c r="AD58" s="4"/>
      <c r="AE58" s="4"/>
      <c r="AF58" s="4" t="s">
        <v>3520</v>
      </c>
      <c r="AG58" s="4"/>
      <c r="AH58" s="4" t="s">
        <v>3519</v>
      </c>
      <c r="AI58" s="4" t="s">
        <v>3519</v>
      </c>
      <c r="AJ58" s="3" t="s">
        <v>3360</v>
      </c>
      <c r="AK58" t="s">
        <v>0</v>
      </c>
    </row>
    <row r="59" spans="1:37" ht="51" x14ac:dyDescent="0.2">
      <c r="A59" s="5" t="s">
        <v>3518</v>
      </c>
      <c r="B59" s="4" t="s">
        <v>3517</v>
      </c>
      <c r="C59" s="4" t="s">
        <v>3516</v>
      </c>
      <c r="D59" s="4"/>
      <c r="E59" s="4" t="s">
        <v>21</v>
      </c>
      <c r="F59" s="4"/>
      <c r="G59" s="4" t="s">
        <v>3515</v>
      </c>
      <c r="H59" s="4"/>
      <c r="I59" s="4" t="s">
        <v>3514</v>
      </c>
      <c r="J59" s="4" t="s">
        <v>3513</v>
      </c>
      <c r="K59" s="4"/>
      <c r="L59" s="4" t="s">
        <v>650</v>
      </c>
      <c r="M59" s="4"/>
      <c r="N59" s="4" t="s">
        <v>1875</v>
      </c>
      <c r="O59" s="4" t="s">
        <v>3512</v>
      </c>
      <c r="P59" s="4" t="s">
        <v>13</v>
      </c>
      <c r="Q59" s="4" t="s">
        <v>12</v>
      </c>
      <c r="R59" s="4" t="s">
        <v>12</v>
      </c>
      <c r="S59" s="4"/>
      <c r="T59" s="4" t="s">
        <v>3511</v>
      </c>
      <c r="U59" s="4" t="s">
        <v>940</v>
      </c>
      <c r="V59" s="4" t="s">
        <v>1872</v>
      </c>
      <c r="W59" s="5" t="s">
        <v>3510</v>
      </c>
      <c r="X59" s="4" t="s">
        <v>87</v>
      </c>
      <c r="Y59" s="4" t="s">
        <v>288</v>
      </c>
      <c r="Z59" s="5" t="s">
        <v>3509</v>
      </c>
      <c r="AA59" s="4"/>
      <c r="AB59" s="4"/>
      <c r="AC59" s="4" t="s">
        <v>858</v>
      </c>
      <c r="AD59" s="4"/>
      <c r="AE59" s="4"/>
      <c r="AF59" s="4" t="s">
        <v>3508</v>
      </c>
      <c r="AG59" s="4"/>
      <c r="AH59" s="4" t="s">
        <v>3507</v>
      </c>
      <c r="AI59" s="4" t="s">
        <v>3507</v>
      </c>
      <c r="AJ59" s="3" t="s">
        <v>3360</v>
      </c>
      <c r="AK59" t="s">
        <v>0</v>
      </c>
    </row>
    <row r="60" spans="1:37" ht="25.5" x14ac:dyDescent="0.2">
      <c r="A60" s="5" t="s">
        <v>3506</v>
      </c>
      <c r="B60" s="4" t="s">
        <v>3505</v>
      </c>
      <c r="C60" s="4" t="s">
        <v>3504</v>
      </c>
      <c r="D60" s="4"/>
      <c r="E60" s="4" t="s">
        <v>21</v>
      </c>
      <c r="F60" s="4" t="s">
        <v>3503</v>
      </c>
      <c r="G60" s="4" t="s">
        <v>3502</v>
      </c>
      <c r="H60" s="4"/>
      <c r="I60" s="4"/>
      <c r="J60" s="4" t="s">
        <v>700</v>
      </c>
      <c r="K60" s="4" t="s">
        <v>3501</v>
      </c>
      <c r="L60" s="4" t="s">
        <v>37</v>
      </c>
      <c r="M60" s="4"/>
      <c r="N60" s="4" t="s">
        <v>649</v>
      </c>
      <c r="O60" s="4" t="s">
        <v>35</v>
      </c>
      <c r="P60" s="4" t="s">
        <v>34</v>
      </c>
      <c r="Q60" s="4" t="s">
        <v>12</v>
      </c>
      <c r="R60" s="4" t="s">
        <v>12</v>
      </c>
      <c r="S60" s="4"/>
      <c r="T60" s="4" t="s">
        <v>3500</v>
      </c>
      <c r="U60" s="4" t="s">
        <v>10</v>
      </c>
      <c r="V60" s="4" t="s">
        <v>87</v>
      </c>
      <c r="W60" s="5" t="s">
        <v>32</v>
      </c>
      <c r="X60" s="4" t="s">
        <v>87</v>
      </c>
      <c r="Y60" s="4" t="s">
        <v>67</v>
      </c>
      <c r="Z60" s="5" t="s">
        <v>3499</v>
      </c>
      <c r="AA60" s="4"/>
      <c r="AB60" s="4"/>
      <c r="AC60" s="4"/>
      <c r="AD60" s="4"/>
      <c r="AE60" s="4"/>
      <c r="AF60" s="4" t="s">
        <v>3498</v>
      </c>
      <c r="AG60" s="4"/>
      <c r="AH60" s="4" t="s">
        <v>3497</v>
      </c>
      <c r="AI60" s="4" t="s">
        <v>3497</v>
      </c>
      <c r="AJ60" s="3" t="s">
        <v>3360</v>
      </c>
      <c r="AK60" t="s">
        <v>0</v>
      </c>
    </row>
    <row r="61" spans="1:37" ht="51" x14ac:dyDescent="0.2">
      <c r="A61" s="5" t="s">
        <v>3496</v>
      </c>
      <c r="B61" s="4" t="s">
        <v>3495</v>
      </c>
      <c r="C61" s="4" t="s">
        <v>3494</v>
      </c>
      <c r="D61" s="4"/>
      <c r="E61" s="4" t="s">
        <v>21</v>
      </c>
      <c r="F61" s="4"/>
      <c r="G61" s="4" t="s">
        <v>3493</v>
      </c>
      <c r="H61" s="4"/>
      <c r="I61" s="4" t="s">
        <v>3492</v>
      </c>
      <c r="J61" s="4" t="s">
        <v>3491</v>
      </c>
      <c r="K61" s="4"/>
      <c r="L61" s="4" t="s">
        <v>650</v>
      </c>
      <c r="M61" s="4"/>
      <c r="N61" s="4" t="s">
        <v>1875</v>
      </c>
      <c r="O61" s="4" t="s">
        <v>3490</v>
      </c>
      <c r="P61" s="4" t="s">
        <v>13</v>
      </c>
      <c r="Q61" s="4" t="s">
        <v>12</v>
      </c>
      <c r="R61" s="4" t="s">
        <v>12</v>
      </c>
      <c r="S61" s="4"/>
      <c r="T61" s="4" t="s">
        <v>3489</v>
      </c>
      <c r="U61" s="4" t="s">
        <v>3488</v>
      </c>
      <c r="V61" s="4" t="s">
        <v>1872</v>
      </c>
      <c r="W61" s="5" t="s">
        <v>3487</v>
      </c>
      <c r="X61" s="4" t="s">
        <v>87</v>
      </c>
      <c r="Y61" s="4" t="s">
        <v>67</v>
      </c>
      <c r="Z61" s="5" t="s">
        <v>3486</v>
      </c>
      <c r="AA61" s="4" t="s">
        <v>3484</v>
      </c>
      <c r="AB61" s="4" t="s">
        <v>3484</v>
      </c>
      <c r="AC61" s="4" t="s">
        <v>3485</v>
      </c>
      <c r="AD61" s="4" t="s">
        <v>3484</v>
      </c>
      <c r="AE61" s="4"/>
      <c r="AF61" s="4" t="s">
        <v>1217</v>
      </c>
      <c r="AG61" s="4" t="s">
        <v>3484</v>
      </c>
      <c r="AH61" s="4" t="s">
        <v>3483</v>
      </c>
      <c r="AI61" s="4" t="s">
        <v>3483</v>
      </c>
      <c r="AJ61" s="3" t="s">
        <v>3360</v>
      </c>
      <c r="AK61" t="s">
        <v>0</v>
      </c>
    </row>
    <row r="62" spans="1:37" ht="38.25" x14ac:dyDescent="0.2">
      <c r="A62" s="5" t="s">
        <v>3482</v>
      </c>
      <c r="B62" s="4" t="s">
        <v>3481</v>
      </c>
      <c r="C62" s="4" t="s">
        <v>3480</v>
      </c>
      <c r="D62" s="4"/>
      <c r="E62" s="4" t="s">
        <v>21</v>
      </c>
      <c r="F62" s="4"/>
      <c r="G62" s="4" t="s">
        <v>3479</v>
      </c>
      <c r="H62" s="4"/>
      <c r="I62" s="4" t="s">
        <v>3478</v>
      </c>
      <c r="J62" s="4" t="s">
        <v>3477</v>
      </c>
      <c r="K62" s="4"/>
      <c r="L62" s="4" t="s">
        <v>650</v>
      </c>
      <c r="M62" s="4"/>
      <c r="N62" s="4" t="s">
        <v>3465</v>
      </c>
      <c r="O62" s="4" t="s">
        <v>3476</v>
      </c>
      <c r="P62" s="4" t="s">
        <v>13</v>
      </c>
      <c r="Q62" s="4" t="s">
        <v>12</v>
      </c>
      <c r="R62" s="4" t="s">
        <v>12</v>
      </c>
      <c r="S62" s="4"/>
      <c r="T62" s="4" t="s">
        <v>3475</v>
      </c>
      <c r="U62" s="4" t="s">
        <v>3474</v>
      </c>
      <c r="V62" s="4" t="s">
        <v>3461</v>
      </c>
      <c r="W62" s="5" t="s">
        <v>3473</v>
      </c>
      <c r="X62" s="4" t="s">
        <v>87</v>
      </c>
      <c r="Y62" s="4" t="s">
        <v>106</v>
      </c>
      <c r="Z62" s="5" t="s">
        <v>3472</v>
      </c>
      <c r="AA62" s="4"/>
      <c r="AB62" s="4"/>
      <c r="AC62" s="4" t="s">
        <v>708</v>
      </c>
      <c r="AD62" s="4"/>
      <c r="AE62" s="4"/>
      <c r="AF62" s="4" t="s">
        <v>1442</v>
      </c>
      <c r="AG62" s="4"/>
      <c r="AH62" s="4" t="s">
        <v>3471</v>
      </c>
      <c r="AI62" s="4" t="s">
        <v>3471</v>
      </c>
      <c r="AJ62" s="3" t="s">
        <v>3360</v>
      </c>
      <c r="AK62" t="s">
        <v>0</v>
      </c>
    </row>
    <row r="63" spans="1:37" ht="25.5" x14ac:dyDescent="0.2">
      <c r="A63" s="5" t="s">
        <v>3470</v>
      </c>
      <c r="B63" s="4" t="s">
        <v>3469</v>
      </c>
      <c r="C63" s="4" t="s">
        <v>3468</v>
      </c>
      <c r="D63" s="4"/>
      <c r="E63" s="4" t="s">
        <v>21</v>
      </c>
      <c r="F63" s="4"/>
      <c r="G63" s="4" t="s">
        <v>3467</v>
      </c>
      <c r="H63" s="4"/>
      <c r="I63" s="4"/>
      <c r="J63" s="4" t="s">
        <v>3466</v>
      </c>
      <c r="K63" s="4"/>
      <c r="L63" s="4" t="s">
        <v>650</v>
      </c>
      <c r="M63" s="4"/>
      <c r="N63" s="4" t="s">
        <v>3465</v>
      </c>
      <c r="O63" s="4" t="s">
        <v>3464</v>
      </c>
      <c r="P63" s="4"/>
      <c r="Q63" s="4" t="s">
        <v>12</v>
      </c>
      <c r="R63" s="4" t="s">
        <v>12</v>
      </c>
      <c r="S63" s="4"/>
      <c r="T63" s="4" t="s">
        <v>3463</v>
      </c>
      <c r="U63" s="4" t="s">
        <v>3462</v>
      </c>
      <c r="V63" s="4" t="s">
        <v>3461</v>
      </c>
      <c r="W63" s="5" t="s">
        <v>3460</v>
      </c>
      <c r="X63" s="4" t="s">
        <v>87</v>
      </c>
      <c r="Y63" s="4" t="s">
        <v>677</v>
      </c>
      <c r="Z63" s="5" t="s">
        <v>3459</v>
      </c>
      <c r="AA63" s="4" t="s">
        <v>3457</v>
      </c>
      <c r="AB63" s="4" t="s">
        <v>3457</v>
      </c>
      <c r="AC63" s="4" t="s">
        <v>3458</v>
      </c>
      <c r="AD63" s="4" t="s">
        <v>3457</v>
      </c>
      <c r="AE63" s="4"/>
      <c r="AF63" s="4" t="s">
        <v>2685</v>
      </c>
      <c r="AG63" s="4" t="s">
        <v>3457</v>
      </c>
      <c r="AH63" s="4" t="s">
        <v>3456</v>
      </c>
      <c r="AI63" s="4" t="s">
        <v>3456</v>
      </c>
      <c r="AJ63" s="3" t="s">
        <v>3360</v>
      </c>
      <c r="AK63" t="s">
        <v>81</v>
      </c>
    </row>
    <row r="64" spans="1:37" ht="38.25" x14ac:dyDescent="0.2">
      <c r="A64" s="5" t="s">
        <v>3455</v>
      </c>
      <c r="B64" s="4" t="s">
        <v>3454</v>
      </c>
      <c r="C64" s="4" t="s">
        <v>3453</v>
      </c>
      <c r="D64" s="4"/>
      <c r="E64" s="4" t="s">
        <v>21</v>
      </c>
      <c r="F64" s="4"/>
      <c r="G64" s="4" t="s">
        <v>3452</v>
      </c>
      <c r="H64" s="4"/>
      <c r="I64" s="4" t="s">
        <v>3451</v>
      </c>
      <c r="J64" s="4" t="s">
        <v>3450</v>
      </c>
      <c r="K64" s="4" t="s">
        <v>3449</v>
      </c>
      <c r="L64" s="4" t="s">
        <v>16</v>
      </c>
      <c r="M64" s="4"/>
      <c r="N64" s="4" t="s">
        <v>899</v>
      </c>
      <c r="O64" s="4"/>
      <c r="P64" s="4"/>
      <c r="Q64" s="4" t="s">
        <v>12</v>
      </c>
      <c r="R64" s="4"/>
      <c r="S64" s="4"/>
      <c r="T64" s="4" t="s">
        <v>3448</v>
      </c>
      <c r="U64" s="4" t="s">
        <v>3447</v>
      </c>
      <c r="V64" s="4" t="s">
        <v>896</v>
      </c>
      <c r="W64" s="5" t="s">
        <v>3446</v>
      </c>
      <c r="X64" s="4" t="s">
        <v>87</v>
      </c>
      <c r="Y64" s="4" t="s">
        <v>49</v>
      </c>
      <c r="Z64" s="5" t="s">
        <v>3445</v>
      </c>
      <c r="AA64" s="4" t="s">
        <v>3443</v>
      </c>
      <c r="AB64" s="4" t="s">
        <v>3443</v>
      </c>
      <c r="AC64" s="4" t="s">
        <v>3444</v>
      </c>
      <c r="AD64" s="4" t="s">
        <v>3443</v>
      </c>
      <c r="AE64" s="4"/>
      <c r="AF64" s="4" t="s">
        <v>3381</v>
      </c>
      <c r="AG64" s="4" t="s">
        <v>3443</v>
      </c>
      <c r="AH64" s="4" t="s">
        <v>3442</v>
      </c>
      <c r="AI64" s="4" t="s">
        <v>3442</v>
      </c>
      <c r="AJ64" s="3" t="s">
        <v>3360</v>
      </c>
      <c r="AK64" t="s">
        <v>81</v>
      </c>
    </row>
    <row r="65" spans="1:37" ht="25.5" x14ac:dyDescent="0.2">
      <c r="A65" s="5" t="s">
        <v>3441</v>
      </c>
      <c r="B65" s="4" t="s">
        <v>3440</v>
      </c>
      <c r="C65" s="4" t="s">
        <v>3439</v>
      </c>
      <c r="D65" s="4"/>
      <c r="E65" s="4" t="s">
        <v>21</v>
      </c>
      <c r="F65" s="4" t="s">
        <v>3438</v>
      </c>
      <c r="G65" s="4" t="s">
        <v>3437</v>
      </c>
      <c r="H65" s="4"/>
      <c r="I65" s="4"/>
      <c r="J65" s="4" t="s">
        <v>700</v>
      </c>
      <c r="K65" s="4" t="s">
        <v>3436</v>
      </c>
      <c r="L65" s="4" t="s">
        <v>37</v>
      </c>
      <c r="M65" s="4"/>
      <c r="N65" s="4" t="s">
        <v>649</v>
      </c>
      <c r="O65" s="4" t="s">
        <v>35</v>
      </c>
      <c r="P65" s="4" t="s">
        <v>13</v>
      </c>
      <c r="Q65" s="4" t="s">
        <v>12</v>
      </c>
      <c r="R65" s="4" t="s">
        <v>12</v>
      </c>
      <c r="S65" s="4"/>
      <c r="T65" s="4" t="s">
        <v>3435</v>
      </c>
      <c r="U65" s="4" t="s">
        <v>10</v>
      </c>
      <c r="V65" s="4" t="s">
        <v>87</v>
      </c>
      <c r="W65" s="5" t="s">
        <v>32</v>
      </c>
      <c r="X65" s="4" t="s">
        <v>87</v>
      </c>
      <c r="Y65" s="4" t="s">
        <v>67</v>
      </c>
      <c r="Z65" s="5" t="s">
        <v>3434</v>
      </c>
      <c r="AA65" s="4"/>
      <c r="AB65" s="4"/>
      <c r="AC65" s="4"/>
      <c r="AD65" s="4"/>
      <c r="AE65" s="4"/>
      <c r="AF65" s="4" t="s">
        <v>3433</v>
      </c>
      <c r="AG65" s="4"/>
      <c r="AH65" s="4" t="s">
        <v>3432</v>
      </c>
      <c r="AI65" s="4" t="s">
        <v>3431</v>
      </c>
      <c r="AJ65" s="3" t="s">
        <v>3360</v>
      </c>
      <c r="AK65" t="s">
        <v>0</v>
      </c>
    </row>
    <row r="66" spans="1:37" ht="25.5" x14ac:dyDescent="0.2">
      <c r="A66" s="5" t="s">
        <v>3430</v>
      </c>
      <c r="B66" s="4" t="s">
        <v>3429</v>
      </c>
      <c r="C66" s="4" t="s">
        <v>3428</v>
      </c>
      <c r="D66" s="4"/>
      <c r="E66" s="4" t="s">
        <v>21</v>
      </c>
      <c r="F66" s="4"/>
      <c r="G66" s="4" t="s">
        <v>3427</v>
      </c>
      <c r="H66" s="4"/>
      <c r="I66" s="4" t="s">
        <v>3426</v>
      </c>
      <c r="J66" s="4" t="s">
        <v>3409</v>
      </c>
      <c r="K66" s="4"/>
      <c r="L66" s="4" t="s">
        <v>650</v>
      </c>
      <c r="M66" s="4"/>
      <c r="N66" s="4" t="s">
        <v>649</v>
      </c>
      <c r="O66" s="4" t="s">
        <v>3408</v>
      </c>
      <c r="P66" s="4" t="s">
        <v>13</v>
      </c>
      <c r="Q66" s="4" t="s">
        <v>12</v>
      </c>
      <c r="R66" s="4" t="s">
        <v>12</v>
      </c>
      <c r="S66" s="4"/>
      <c r="T66" s="4" t="s">
        <v>3425</v>
      </c>
      <c r="U66" s="4" t="s">
        <v>3406</v>
      </c>
      <c r="V66" s="4" t="s">
        <v>87</v>
      </c>
      <c r="W66" s="5" t="s">
        <v>3405</v>
      </c>
      <c r="X66" s="4" t="s">
        <v>87</v>
      </c>
      <c r="Y66" s="4" t="s">
        <v>30</v>
      </c>
      <c r="Z66" s="5" t="s">
        <v>3424</v>
      </c>
      <c r="AA66" s="4"/>
      <c r="AB66" s="4"/>
      <c r="AC66" s="4" t="s">
        <v>641</v>
      </c>
      <c r="AD66" s="4"/>
      <c r="AE66" s="4"/>
      <c r="AF66" s="4" t="s">
        <v>239</v>
      </c>
      <c r="AG66" s="4"/>
      <c r="AH66" s="4" t="s">
        <v>3423</v>
      </c>
      <c r="AI66" s="4" t="s">
        <v>3423</v>
      </c>
      <c r="AJ66" s="3" t="s">
        <v>3360</v>
      </c>
      <c r="AK66" t="s">
        <v>81</v>
      </c>
    </row>
    <row r="67" spans="1:37" ht="38.25" x14ac:dyDescent="0.2">
      <c r="A67" s="5" t="s">
        <v>3422</v>
      </c>
      <c r="B67" s="4" t="s">
        <v>3421</v>
      </c>
      <c r="C67" s="4" t="s">
        <v>3420</v>
      </c>
      <c r="D67" s="4"/>
      <c r="E67" s="4" t="s">
        <v>21</v>
      </c>
      <c r="F67" s="4"/>
      <c r="G67" s="4" t="s">
        <v>3419</v>
      </c>
      <c r="H67" s="4"/>
      <c r="I67" s="4" t="s">
        <v>3418</v>
      </c>
      <c r="J67" s="4" t="s">
        <v>3409</v>
      </c>
      <c r="K67" s="4"/>
      <c r="L67" s="4" t="s">
        <v>650</v>
      </c>
      <c r="M67" s="4"/>
      <c r="N67" s="4" t="s">
        <v>649</v>
      </c>
      <c r="O67" s="4" t="s">
        <v>3408</v>
      </c>
      <c r="P67" s="4" t="s">
        <v>13</v>
      </c>
      <c r="Q67" s="4" t="s">
        <v>12</v>
      </c>
      <c r="R67" s="4" t="s">
        <v>12</v>
      </c>
      <c r="S67" s="4"/>
      <c r="T67" s="4" t="s">
        <v>3417</v>
      </c>
      <c r="U67" s="4" t="s">
        <v>3406</v>
      </c>
      <c r="V67" s="4" t="s">
        <v>87</v>
      </c>
      <c r="W67" s="5" t="s">
        <v>3405</v>
      </c>
      <c r="X67" s="4" t="s">
        <v>87</v>
      </c>
      <c r="Y67" s="4" t="s">
        <v>30</v>
      </c>
      <c r="Z67" s="5" t="s">
        <v>3416</v>
      </c>
      <c r="AA67" s="4"/>
      <c r="AB67" s="4"/>
      <c r="AC67" s="4" t="s">
        <v>841</v>
      </c>
      <c r="AD67" s="4"/>
      <c r="AE67" s="4"/>
      <c r="AF67" s="4" t="s">
        <v>1413</v>
      </c>
      <c r="AG67" s="4"/>
      <c r="AH67" s="4" t="s">
        <v>3415</v>
      </c>
      <c r="AI67" s="4" t="s">
        <v>3415</v>
      </c>
      <c r="AJ67" s="3" t="s">
        <v>3360</v>
      </c>
      <c r="AK67" t="s">
        <v>81</v>
      </c>
    </row>
    <row r="68" spans="1:37" ht="25.5" x14ac:dyDescent="0.2">
      <c r="A68" s="5" t="s">
        <v>3414</v>
      </c>
      <c r="B68" s="4" t="s">
        <v>3413</v>
      </c>
      <c r="C68" s="4" t="s">
        <v>3412</v>
      </c>
      <c r="D68" s="4"/>
      <c r="E68" s="4" t="s">
        <v>21</v>
      </c>
      <c r="F68" s="4"/>
      <c r="G68" s="4" t="s">
        <v>3411</v>
      </c>
      <c r="H68" s="4"/>
      <c r="I68" s="4" t="s">
        <v>3410</v>
      </c>
      <c r="J68" s="4" t="s">
        <v>3409</v>
      </c>
      <c r="K68" s="4"/>
      <c r="L68" s="4" t="s">
        <v>650</v>
      </c>
      <c r="M68" s="4"/>
      <c r="N68" s="4" t="s">
        <v>649</v>
      </c>
      <c r="O68" s="4" t="s">
        <v>3408</v>
      </c>
      <c r="P68" s="4" t="s">
        <v>13</v>
      </c>
      <c r="Q68" s="4" t="s">
        <v>12</v>
      </c>
      <c r="R68" s="4" t="s">
        <v>12</v>
      </c>
      <c r="S68" s="4"/>
      <c r="T68" s="4" t="s">
        <v>3407</v>
      </c>
      <c r="U68" s="4" t="s">
        <v>3406</v>
      </c>
      <c r="V68" s="4" t="s">
        <v>87</v>
      </c>
      <c r="W68" s="5" t="s">
        <v>3405</v>
      </c>
      <c r="X68" s="4" t="s">
        <v>87</v>
      </c>
      <c r="Y68" s="4" t="s">
        <v>30</v>
      </c>
      <c r="Z68" s="5" t="s">
        <v>3404</v>
      </c>
      <c r="AA68" s="4"/>
      <c r="AB68" s="4"/>
      <c r="AC68" s="4" t="s">
        <v>3403</v>
      </c>
      <c r="AD68" s="4"/>
      <c r="AE68" s="4"/>
      <c r="AF68" s="4" t="s">
        <v>2028</v>
      </c>
      <c r="AG68" s="4"/>
      <c r="AH68" s="4" t="s">
        <v>3402</v>
      </c>
      <c r="AI68" s="4" t="s">
        <v>3402</v>
      </c>
      <c r="AJ68" s="3" t="s">
        <v>3360</v>
      </c>
      <c r="AK68" t="s">
        <v>81</v>
      </c>
    </row>
    <row r="69" spans="1:37" ht="25.5" x14ac:dyDescent="0.2">
      <c r="A69" s="5" t="s">
        <v>3401</v>
      </c>
      <c r="B69" s="4" t="s">
        <v>3400</v>
      </c>
      <c r="C69" s="4" t="s">
        <v>3399</v>
      </c>
      <c r="D69" s="4"/>
      <c r="E69" s="4" t="s">
        <v>21</v>
      </c>
      <c r="F69" s="4"/>
      <c r="G69" s="4" t="s">
        <v>3398</v>
      </c>
      <c r="H69" s="4"/>
      <c r="I69" s="4"/>
      <c r="J69" s="4" t="s">
        <v>3389</v>
      </c>
      <c r="K69" s="4"/>
      <c r="L69" s="4" t="s">
        <v>650</v>
      </c>
      <c r="M69" s="4"/>
      <c r="N69" s="4" t="s">
        <v>3388</v>
      </c>
      <c r="O69" s="4" t="s">
        <v>3387</v>
      </c>
      <c r="P69" s="4" t="s">
        <v>13</v>
      </c>
      <c r="Q69" s="4" t="s">
        <v>12</v>
      </c>
      <c r="R69" s="4" t="s">
        <v>12</v>
      </c>
      <c r="S69" s="4"/>
      <c r="T69" s="4" t="s">
        <v>3397</v>
      </c>
      <c r="U69" s="4" t="s">
        <v>3385</v>
      </c>
      <c r="V69" s="4" t="s">
        <v>3384</v>
      </c>
      <c r="W69" s="5" t="s">
        <v>3383</v>
      </c>
      <c r="X69" s="4" t="s">
        <v>87</v>
      </c>
      <c r="Y69" s="4" t="s">
        <v>86</v>
      </c>
      <c r="Z69" s="5" t="s">
        <v>3396</v>
      </c>
      <c r="AA69" s="4" t="s">
        <v>3395</v>
      </c>
      <c r="AB69" s="4" t="s">
        <v>3395</v>
      </c>
      <c r="AC69" s="4" t="s">
        <v>641</v>
      </c>
      <c r="AD69" s="4" t="s">
        <v>3395</v>
      </c>
      <c r="AE69" s="4"/>
      <c r="AF69" s="4" t="s">
        <v>2730</v>
      </c>
      <c r="AG69" s="4" t="s">
        <v>3395</v>
      </c>
      <c r="AH69" s="4" t="s">
        <v>3394</v>
      </c>
      <c r="AI69" s="4" t="s">
        <v>3394</v>
      </c>
      <c r="AJ69" s="3" t="s">
        <v>3360</v>
      </c>
      <c r="AK69" t="s">
        <v>0</v>
      </c>
    </row>
    <row r="70" spans="1:37" ht="38.25" x14ac:dyDescent="0.2">
      <c r="A70" s="5" t="s">
        <v>3393</v>
      </c>
      <c r="B70" s="4" t="s">
        <v>3392</v>
      </c>
      <c r="C70" s="4" t="s">
        <v>3391</v>
      </c>
      <c r="D70" s="4"/>
      <c r="E70" s="4" t="s">
        <v>21</v>
      </c>
      <c r="F70" s="4"/>
      <c r="G70" s="4" t="s">
        <v>3390</v>
      </c>
      <c r="H70" s="4"/>
      <c r="I70" s="4"/>
      <c r="J70" s="4" t="s">
        <v>3389</v>
      </c>
      <c r="K70" s="4"/>
      <c r="L70" s="4" t="s">
        <v>650</v>
      </c>
      <c r="M70" s="4"/>
      <c r="N70" s="4" t="s">
        <v>3388</v>
      </c>
      <c r="O70" s="4" t="s">
        <v>3387</v>
      </c>
      <c r="P70" s="4" t="s">
        <v>13</v>
      </c>
      <c r="Q70" s="4" t="s">
        <v>12</v>
      </c>
      <c r="R70" s="4" t="s">
        <v>12</v>
      </c>
      <c r="S70" s="4"/>
      <c r="T70" s="4" t="s">
        <v>3386</v>
      </c>
      <c r="U70" s="4" t="s">
        <v>3385</v>
      </c>
      <c r="V70" s="4" t="s">
        <v>3384</v>
      </c>
      <c r="W70" s="5" t="s">
        <v>3383</v>
      </c>
      <c r="X70" s="4" t="s">
        <v>87</v>
      </c>
      <c r="Y70" s="4" t="s">
        <v>86</v>
      </c>
      <c r="Z70" s="5" t="s">
        <v>3382</v>
      </c>
      <c r="AA70" s="4" t="s">
        <v>3380</v>
      </c>
      <c r="AB70" s="4" t="s">
        <v>3380</v>
      </c>
      <c r="AC70" s="4" t="s">
        <v>660</v>
      </c>
      <c r="AD70" s="4" t="s">
        <v>3380</v>
      </c>
      <c r="AE70" s="4"/>
      <c r="AF70" s="4" t="s">
        <v>3381</v>
      </c>
      <c r="AG70" s="4" t="s">
        <v>3380</v>
      </c>
      <c r="AH70" s="4" t="s">
        <v>3379</v>
      </c>
      <c r="AI70" s="4" t="s">
        <v>3379</v>
      </c>
      <c r="AJ70" s="3" t="s">
        <v>3360</v>
      </c>
      <c r="AK70" t="s">
        <v>0</v>
      </c>
    </row>
    <row r="71" spans="1:37" ht="25.5" x14ac:dyDescent="0.2">
      <c r="A71" s="5" t="s">
        <v>3378</v>
      </c>
      <c r="B71" s="4" t="s">
        <v>3377</v>
      </c>
      <c r="C71" s="4" t="s">
        <v>3376</v>
      </c>
      <c r="D71" s="4"/>
      <c r="E71" s="4" t="s">
        <v>21</v>
      </c>
      <c r="F71" s="4"/>
      <c r="G71" s="4" t="s">
        <v>3375</v>
      </c>
      <c r="H71" s="4"/>
      <c r="I71" s="4"/>
      <c r="J71" s="4" t="s">
        <v>39</v>
      </c>
      <c r="K71" s="4" t="s">
        <v>3374</v>
      </c>
      <c r="L71" s="4" t="s">
        <v>37</v>
      </c>
      <c r="M71" s="4"/>
      <c r="N71" s="4" t="s">
        <v>36</v>
      </c>
      <c r="O71" s="4" t="s">
        <v>3365</v>
      </c>
      <c r="P71" s="4" t="s">
        <v>30</v>
      </c>
      <c r="Q71" s="4" t="s">
        <v>12</v>
      </c>
      <c r="R71" s="4"/>
      <c r="S71" s="4"/>
      <c r="T71" s="4"/>
      <c r="U71" s="4" t="s">
        <v>10</v>
      </c>
      <c r="V71" s="4" t="s">
        <v>31</v>
      </c>
      <c r="W71" s="5" t="s">
        <v>3364</v>
      </c>
      <c r="X71" s="4" t="s">
        <v>31</v>
      </c>
      <c r="Y71" s="4" t="s">
        <v>1360</v>
      </c>
      <c r="Z71" s="5" t="s">
        <v>3373</v>
      </c>
      <c r="AA71" s="4"/>
      <c r="AB71" s="4"/>
      <c r="AC71" s="4"/>
      <c r="AD71" s="4"/>
      <c r="AE71" s="4"/>
      <c r="AF71" s="4" t="s">
        <v>3372</v>
      </c>
      <c r="AG71" s="4"/>
      <c r="AH71" s="4" t="s">
        <v>3371</v>
      </c>
      <c r="AI71" s="4" t="s">
        <v>3371</v>
      </c>
      <c r="AJ71" s="3" t="s">
        <v>3360</v>
      </c>
      <c r="AK71" t="s">
        <v>0</v>
      </c>
    </row>
    <row r="72" spans="1:37" ht="25.5" x14ac:dyDescent="0.2">
      <c r="A72" s="5" t="s">
        <v>3370</v>
      </c>
      <c r="B72" s="4" t="s">
        <v>3369</v>
      </c>
      <c r="C72" s="4" t="s">
        <v>3368</v>
      </c>
      <c r="D72" s="4"/>
      <c r="E72" s="4" t="s">
        <v>21</v>
      </c>
      <c r="F72" s="4"/>
      <c r="G72" s="4" t="s">
        <v>3367</v>
      </c>
      <c r="H72" s="4"/>
      <c r="I72" s="4"/>
      <c r="J72" s="4" t="s">
        <v>39</v>
      </c>
      <c r="K72" s="4" t="s">
        <v>3366</v>
      </c>
      <c r="L72" s="4" t="s">
        <v>37</v>
      </c>
      <c r="M72" s="4"/>
      <c r="N72" s="4" t="s">
        <v>36</v>
      </c>
      <c r="O72" s="4" t="s">
        <v>3365</v>
      </c>
      <c r="P72" s="4" t="s">
        <v>30</v>
      </c>
      <c r="Q72" s="4" t="s">
        <v>12</v>
      </c>
      <c r="R72" s="4"/>
      <c r="S72" s="4"/>
      <c r="T72" s="4"/>
      <c r="U72" s="4" t="s">
        <v>10</v>
      </c>
      <c r="V72" s="4" t="s">
        <v>31</v>
      </c>
      <c r="W72" s="5" t="s">
        <v>3364</v>
      </c>
      <c r="X72" s="4" t="s">
        <v>31</v>
      </c>
      <c r="Y72" s="4" t="s">
        <v>1360</v>
      </c>
      <c r="Z72" s="5" t="s">
        <v>3363</v>
      </c>
      <c r="AA72" s="4"/>
      <c r="AB72" s="4"/>
      <c r="AC72" s="4"/>
      <c r="AD72" s="4"/>
      <c r="AE72" s="4"/>
      <c r="AF72" s="4" t="s">
        <v>3362</v>
      </c>
      <c r="AG72" s="4"/>
      <c r="AH72" s="4" t="s">
        <v>3361</v>
      </c>
      <c r="AI72" s="4" t="s">
        <v>3361</v>
      </c>
      <c r="AJ72" s="3" t="s">
        <v>3360</v>
      </c>
      <c r="AK72" t="s">
        <v>0</v>
      </c>
    </row>
    <row r="73" spans="1:37" ht="38.25" x14ac:dyDescent="0.2">
      <c r="A73" s="5" t="s">
        <v>3359</v>
      </c>
      <c r="B73" s="4" t="s">
        <v>3358</v>
      </c>
      <c r="C73" s="4" t="s">
        <v>3357</v>
      </c>
      <c r="D73" s="4"/>
      <c r="E73" s="4" t="s">
        <v>21</v>
      </c>
      <c r="F73" s="4"/>
      <c r="G73" s="4" t="s">
        <v>3356</v>
      </c>
      <c r="H73" s="4" t="s">
        <v>3355</v>
      </c>
      <c r="I73" s="4"/>
      <c r="J73" s="4" t="s">
        <v>334</v>
      </c>
      <c r="K73" s="4" t="s">
        <v>3354</v>
      </c>
      <c r="L73" s="4" t="s">
        <v>37</v>
      </c>
      <c r="M73" s="4" t="s">
        <v>598</v>
      </c>
      <c r="N73" s="4" t="s">
        <v>331</v>
      </c>
      <c r="O73" s="4"/>
      <c r="P73" s="4" t="s">
        <v>458</v>
      </c>
      <c r="Q73" s="4" t="s">
        <v>12</v>
      </c>
      <c r="R73" s="4" t="s">
        <v>12</v>
      </c>
      <c r="S73" s="4"/>
      <c r="T73" s="4"/>
      <c r="U73" s="4" t="s">
        <v>181</v>
      </c>
      <c r="V73" s="4" t="s">
        <v>330</v>
      </c>
      <c r="W73" s="5" t="s">
        <v>3353</v>
      </c>
      <c r="X73" s="4" t="s">
        <v>330</v>
      </c>
      <c r="Y73" s="4" t="s">
        <v>1495</v>
      </c>
      <c r="Z73" s="5" t="s">
        <v>3352</v>
      </c>
      <c r="AA73" s="4"/>
      <c r="AB73" s="4"/>
      <c r="AC73" s="4"/>
      <c r="AD73" s="4"/>
      <c r="AE73" s="4" t="s">
        <v>3351</v>
      </c>
      <c r="AF73" s="4" t="s">
        <v>3350</v>
      </c>
      <c r="AG73" s="4"/>
      <c r="AH73" s="4" t="s">
        <v>3349</v>
      </c>
      <c r="AI73" s="4" t="s">
        <v>3348</v>
      </c>
      <c r="AJ73" s="5" t="s">
        <v>3347</v>
      </c>
      <c r="AK73" t="s">
        <v>62</v>
      </c>
    </row>
    <row r="74" spans="1:37" ht="25.5" x14ac:dyDescent="0.2">
      <c r="A74" s="5" t="s">
        <v>3346</v>
      </c>
      <c r="B74" s="4" t="s">
        <v>3345</v>
      </c>
      <c r="C74" s="4" t="s">
        <v>3344</v>
      </c>
      <c r="D74" s="4"/>
      <c r="E74" s="4" t="s">
        <v>21</v>
      </c>
      <c r="F74" s="4"/>
      <c r="G74" s="4" t="s">
        <v>3343</v>
      </c>
      <c r="H74" s="4"/>
      <c r="I74" s="4" t="s">
        <v>3342</v>
      </c>
      <c r="J74" s="4" t="s">
        <v>3341</v>
      </c>
      <c r="K74" s="4" t="s">
        <v>3340</v>
      </c>
      <c r="L74" s="4" t="s">
        <v>1542</v>
      </c>
      <c r="M74" s="4"/>
      <c r="N74" s="4" t="s">
        <v>3339</v>
      </c>
      <c r="O74" s="4" t="s">
        <v>3338</v>
      </c>
      <c r="P74" s="4" t="s">
        <v>13</v>
      </c>
      <c r="Q74" s="4" t="s">
        <v>12</v>
      </c>
      <c r="R74" s="4" t="s">
        <v>12</v>
      </c>
      <c r="S74" s="4"/>
      <c r="T74" s="4" t="s">
        <v>3337</v>
      </c>
      <c r="U74" s="4" t="s">
        <v>680</v>
      </c>
      <c r="V74" s="4" t="s">
        <v>3336</v>
      </c>
      <c r="W74" s="5" t="s">
        <v>3335</v>
      </c>
      <c r="X74" s="4" t="s">
        <v>87</v>
      </c>
      <c r="Y74" s="4" t="s">
        <v>1360</v>
      </c>
      <c r="Z74" s="5" t="s">
        <v>3334</v>
      </c>
      <c r="AA74" s="4" t="s">
        <v>3332</v>
      </c>
      <c r="AB74" s="4" t="s">
        <v>3332</v>
      </c>
      <c r="AC74" s="4" t="s">
        <v>3333</v>
      </c>
      <c r="AD74" s="4" t="s">
        <v>3332</v>
      </c>
      <c r="AE74" s="4"/>
      <c r="AF74" s="4" t="s">
        <v>2730</v>
      </c>
      <c r="AG74" s="4" t="s">
        <v>3332</v>
      </c>
      <c r="AH74" s="4" t="s">
        <v>3331</v>
      </c>
      <c r="AI74" s="4" t="s">
        <v>3331</v>
      </c>
      <c r="AJ74" s="3" t="s">
        <v>3330</v>
      </c>
      <c r="AK74" t="s">
        <v>0</v>
      </c>
    </row>
    <row r="75" spans="1:37" ht="25.5" x14ac:dyDescent="0.2">
      <c r="A75" s="5" t="s">
        <v>3329</v>
      </c>
      <c r="B75" s="4" t="s">
        <v>3328</v>
      </c>
      <c r="C75" s="4" t="s">
        <v>3327</v>
      </c>
      <c r="D75" s="4"/>
      <c r="E75" s="4" t="s">
        <v>21</v>
      </c>
      <c r="F75" s="4" t="s">
        <v>3326</v>
      </c>
      <c r="G75" s="4" t="s">
        <v>3325</v>
      </c>
      <c r="H75" s="4"/>
      <c r="I75" s="4"/>
      <c r="J75" s="4" t="s">
        <v>1634</v>
      </c>
      <c r="K75" s="4" t="s">
        <v>3324</v>
      </c>
      <c r="L75" s="4" t="s">
        <v>16</v>
      </c>
      <c r="M75" s="4"/>
      <c r="N75" s="4" t="s">
        <v>15</v>
      </c>
      <c r="O75" s="4" t="s">
        <v>3246</v>
      </c>
      <c r="P75" s="4" t="s">
        <v>13</v>
      </c>
      <c r="Q75" s="4" t="s">
        <v>12</v>
      </c>
      <c r="R75" s="4" t="s">
        <v>12</v>
      </c>
      <c r="S75" s="4"/>
      <c r="T75" s="4" t="s">
        <v>3323</v>
      </c>
      <c r="U75" s="4" t="s">
        <v>10</v>
      </c>
      <c r="V75" s="4" t="s">
        <v>8</v>
      </c>
      <c r="W75" s="5" t="s">
        <v>3244</v>
      </c>
      <c r="X75" s="4" t="s">
        <v>8</v>
      </c>
      <c r="Y75" s="4" t="s">
        <v>1843</v>
      </c>
      <c r="Z75" s="5" t="s">
        <v>3322</v>
      </c>
      <c r="AA75" s="4"/>
      <c r="AB75" s="4"/>
      <c r="AC75" s="4"/>
      <c r="AD75" s="4"/>
      <c r="AE75" s="4" t="s">
        <v>3321</v>
      </c>
      <c r="AF75" s="4" t="s">
        <v>2841</v>
      </c>
      <c r="AG75" s="4"/>
      <c r="AH75" s="4" t="s">
        <v>3320</v>
      </c>
      <c r="AI75" s="4" t="s">
        <v>3319</v>
      </c>
      <c r="AJ75" s="3" t="s">
        <v>3239</v>
      </c>
      <c r="AK75" t="s">
        <v>0</v>
      </c>
    </row>
    <row r="76" spans="1:37" ht="25.5" x14ac:dyDescent="0.2">
      <c r="A76" s="5" t="s">
        <v>3318</v>
      </c>
      <c r="B76" s="4" t="s">
        <v>3317</v>
      </c>
      <c r="C76" s="4" t="s">
        <v>3316</v>
      </c>
      <c r="D76" s="4"/>
      <c r="E76" s="4" t="s">
        <v>21</v>
      </c>
      <c r="F76" s="4" t="s">
        <v>3315</v>
      </c>
      <c r="G76" s="4" t="s">
        <v>3314</v>
      </c>
      <c r="H76" s="4"/>
      <c r="I76" s="4"/>
      <c r="J76" s="4" t="s">
        <v>1634</v>
      </c>
      <c r="K76" s="4" t="s">
        <v>3313</v>
      </c>
      <c r="L76" s="4" t="s">
        <v>16</v>
      </c>
      <c r="M76" s="4"/>
      <c r="N76" s="4" t="s">
        <v>15</v>
      </c>
      <c r="O76" s="4" t="s">
        <v>3246</v>
      </c>
      <c r="P76" s="4" t="s">
        <v>13</v>
      </c>
      <c r="Q76" s="4" t="s">
        <v>12</v>
      </c>
      <c r="R76" s="4" t="s">
        <v>12</v>
      </c>
      <c r="S76" s="4"/>
      <c r="T76" s="4" t="s">
        <v>3312</v>
      </c>
      <c r="U76" s="4" t="s">
        <v>10</v>
      </c>
      <c r="V76" s="4" t="s">
        <v>8</v>
      </c>
      <c r="W76" s="5" t="s">
        <v>3244</v>
      </c>
      <c r="X76" s="4" t="s">
        <v>8</v>
      </c>
      <c r="Y76" s="4" t="s">
        <v>1843</v>
      </c>
      <c r="Z76" s="5" t="s">
        <v>3311</v>
      </c>
      <c r="AA76" s="4"/>
      <c r="AB76" s="4"/>
      <c r="AC76" s="4"/>
      <c r="AD76" s="4"/>
      <c r="AE76" s="4" t="s">
        <v>3310</v>
      </c>
      <c r="AF76" s="4" t="s">
        <v>3309</v>
      </c>
      <c r="AG76" s="4"/>
      <c r="AH76" s="4" t="s">
        <v>3308</v>
      </c>
      <c r="AI76" s="4" t="s">
        <v>3307</v>
      </c>
      <c r="AJ76" s="3" t="s">
        <v>3239</v>
      </c>
      <c r="AK76" t="s">
        <v>0</v>
      </c>
    </row>
    <row r="77" spans="1:37" ht="25.5" x14ac:dyDescent="0.2">
      <c r="A77" s="5" t="s">
        <v>3306</v>
      </c>
      <c r="B77" s="4" t="s">
        <v>3305</v>
      </c>
      <c r="C77" s="4" t="s">
        <v>3304</v>
      </c>
      <c r="D77" s="4"/>
      <c r="E77" s="4" t="s">
        <v>21</v>
      </c>
      <c r="F77" s="4" t="s">
        <v>3303</v>
      </c>
      <c r="G77" s="4" t="s">
        <v>3302</v>
      </c>
      <c r="H77" s="4"/>
      <c r="I77" s="4"/>
      <c r="J77" s="4" t="s">
        <v>1634</v>
      </c>
      <c r="K77" s="4" t="s">
        <v>3301</v>
      </c>
      <c r="L77" s="4" t="s">
        <v>16</v>
      </c>
      <c r="M77" s="4"/>
      <c r="N77" s="4" t="s">
        <v>15</v>
      </c>
      <c r="O77" s="4" t="s">
        <v>3246</v>
      </c>
      <c r="P77" s="4" t="s">
        <v>13</v>
      </c>
      <c r="Q77" s="4" t="s">
        <v>12</v>
      </c>
      <c r="R77" s="4" t="s">
        <v>12</v>
      </c>
      <c r="S77" s="4"/>
      <c r="T77" s="4" t="s">
        <v>3300</v>
      </c>
      <c r="U77" s="4" t="s">
        <v>10</v>
      </c>
      <c r="V77" s="4" t="s">
        <v>8</v>
      </c>
      <c r="W77" s="5" t="s">
        <v>3244</v>
      </c>
      <c r="X77" s="4" t="s">
        <v>8</v>
      </c>
      <c r="Y77" s="4" t="s">
        <v>1843</v>
      </c>
      <c r="Z77" s="5" t="s">
        <v>3299</v>
      </c>
      <c r="AA77" s="4"/>
      <c r="AB77" s="4"/>
      <c r="AC77" s="4"/>
      <c r="AD77" s="4"/>
      <c r="AE77" s="4" t="s">
        <v>3298</v>
      </c>
      <c r="AF77" s="4" t="s">
        <v>988</v>
      </c>
      <c r="AG77" s="4"/>
      <c r="AH77" s="4" t="s">
        <v>3297</v>
      </c>
      <c r="AI77" s="4" t="s">
        <v>3296</v>
      </c>
      <c r="AJ77" s="3" t="s">
        <v>3239</v>
      </c>
      <c r="AK77" t="s">
        <v>0</v>
      </c>
    </row>
    <row r="78" spans="1:37" ht="25.5" x14ac:dyDescent="0.2">
      <c r="A78" s="5" t="s">
        <v>3295</v>
      </c>
      <c r="B78" s="4" t="s">
        <v>3294</v>
      </c>
      <c r="C78" s="4" t="s">
        <v>3293</v>
      </c>
      <c r="D78" s="4"/>
      <c r="E78" s="4" t="s">
        <v>21</v>
      </c>
      <c r="F78" s="4" t="s">
        <v>3292</v>
      </c>
      <c r="G78" s="4" t="s">
        <v>3291</v>
      </c>
      <c r="H78" s="4"/>
      <c r="I78" s="4"/>
      <c r="J78" s="4" t="s">
        <v>1634</v>
      </c>
      <c r="K78" s="4" t="s">
        <v>3290</v>
      </c>
      <c r="L78" s="4" t="s">
        <v>16</v>
      </c>
      <c r="M78" s="4"/>
      <c r="N78" s="4" t="s">
        <v>182</v>
      </c>
      <c r="O78" s="4" t="s">
        <v>3246</v>
      </c>
      <c r="P78" s="4" t="s">
        <v>72</v>
      </c>
      <c r="Q78" s="4" t="s">
        <v>12</v>
      </c>
      <c r="R78" s="4" t="s">
        <v>12</v>
      </c>
      <c r="S78" s="4"/>
      <c r="T78" s="4" t="s">
        <v>3289</v>
      </c>
      <c r="U78" s="4" t="s">
        <v>10</v>
      </c>
      <c r="V78" s="4" t="s">
        <v>180</v>
      </c>
      <c r="W78" s="5" t="s">
        <v>3244</v>
      </c>
      <c r="X78" s="4" t="s">
        <v>180</v>
      </c>
      <c r="Y78" s="4" t="s">
        <v>3288</v>
      </c>
      <c r="Z78" s="5" t="s">
        <v>3287</v>
      </c>
      <c r="AA78" s="4"/>
      <c r="AB78" s="4"/>
      <c r="AC78" s="4"/>
      <c r="AD78" s="4"/>
      <c r="AE78" s="4"/>
      <c r="AF78" s="4" t="s">
        <v>3286</v>
      </c>
      <c r="AG78" s="4"/>
      <c r="AH78" s="4" t="s">
        <v>3285</v>
      </c>
      <c r="AI78" s="4" t="s">
        <v>3285</v>
      </c>
      <c r="AJ78" s="3" t="s">
        <v>3239</v>
      </c>
      <c r="AK78" t="s">
        <v>0</v>
      </c>
    </row>
    <row r="79" spans="1:37" ht="25.5" x14ac:dyDescent="0.2">
      <c r="A79" s="5" t="s">
        <v>3284</v>
      </c>
      <c r="B79" s="4" t="s">
        <v>3283</v>
      </c>
      <c r="C79" s="4" t="s">
        <v>3282</v>
      </c>
      <c r="D79" s="4"/>
      <c r="E79" s="4" t="s">
        <v>21</v>
      </c>
      <c r="F79" s="4" t="s">
        <v>3281</v>
      </c>
      <c r="G79" s="4" t="s">
        <v>3280</v>
      </c>
      <c r="H79" s="4"/>
      <c r="I79" s="4"/>
      <c r="J79" s="4" t="s">
        <v>700</v>
      </c>
      <c r="K79" s="4" t="s">
        <v>3279</v>
      </c>
      <c r="L79" s="4" t="s">
        <v>1542</v>
      </c>
      <c r="M79" s="4"/>
      <c r="N79" s="4" t="s">
        <v>649</v>
      </c>
      <c r="O79" s="4" t="s">
        <v>3246</v>
      </c>
      <c r="P79" s="4" t="s">
        <v>53</v>
      </c>
      <c r="Q79" s="4" t="s">
        <v>12</v>
      </c>
      <c r="R79" s="4" t="s">
        <v>12</v>
      </c>
      <c r="S79" s="4"/>
      <c r="T79" s="4" t="s">
        <v>3278</v>
      </c>
      <c r="U79" s="4" t="s">
        <v>10</v>
      </c>
      <c r="V79" s="4" t="s">
        <v>87</v>
      </c>
      <c r="W79" s="5" t="s">
        <v>3244</v>
      </c>
      <c r="X79" s="4" t="s">
        <v>87</v>
      </c>
      <c r="Y79" s="4" t="s">
        <v>1495</v>
      </c>
      <c r="Z79" s="5" t="s">
        <v>3277</v>
      </c>
      <c r="AA79" s="4"/>
      <c r="AB79" s="4"/>
      <c r="AC79" s="4"/>
      <c r="AD79" s="4"/>
      <c r="AE79" s="4"/>
      <c r="AF79" s="4" t="s">
        <v>3276</v>
      </c>
      <c r="AG79" s="4"/>
      <c r="AH79" s="4" t="s">
        <v>3275</v>
      </c>
      <c r="AI79" s="4" t="s">
        <v>3274</v>
      </c>
      <c r="AJ79" s="3" t="s">
        <v>3239</v>
      </c>
      <c r="AK79" t="s">
        <v>0</v>
      </c>
    </row>
    <row r="80" spans="1:37" x14ac:dyDescent="0.2">
      <c r="A80" s="5" t="s">
        <v>3273</v>
      </c>
      <c r="B80" s="4" t="s">
        <v>3272</v>
      </c>
      <c r="C80" s="4" t="s">
        <v>3271</v>
      </c>
      <c r="D80" s="4"/>
      <c r="E80" s="4" t="s">
        <v>21</v>
      </c>
      <c r="F80" s="4" t="s">
        <v>3270</v>
      </c>
      <c r="G80" s="4" t="s">
        <v>3269</v>
      </c>
      <c r="H80" s="4"/>
      <c r="I80" s="4"/>
      <c r="J80" s="4" t="s">
        <v>700</v>
      </c>
      <c r="K80" s="4" t="s">
        <v>3268</v>
      </c>
      <c r="L80" s="4" t="s">
        <v>16</v>
      </c>
      <c r="M80" s="4"/>
      <c r="N80" s="4" t="s">
        <v>649</v>
      </c>
      <c r="O80" s="4" t="s">
        <v>3246</v>
      </c>
      <c r="P80" s="4" t="s">
        <v>13</v>
      </c>
      <c r="Q80" s="4" t="s">
        <v>12</v>
      </c>
      <c r="R80" s="4" t="s">
        <v>12</v>
      </c>
      <c r="S80" s="4"/>
      <c r="T80" s="4" t="s">
        <v>3267</v>
      </c>
      <c r="U80" s="4" t="s">
        <v>10</v>
      </c>
      <c r="V80" s="4" t="s">
        <v>87</v>
      </c>
      <c r="W80" s="5" t="s">
        <v>3244</v>
      </c>
      <c r="X80" s="4" t="s">
        <v>87</v>
      </c>
      <c r="Y80" s="4" t="s">
        <v>1495</v>
      </c>
      <c r="Z80" s="5" t="s">
        <v>3266</v>
      </c>
      <c r="AA80" s="4"/>
      <c r="AB80" s="4"/>
      <c r="AC80" s="4"/>
      <c r="AD80" s="4"/>
      <c r="AE80" s="4"/>
      <c r="AF80" s="4" t="s">
        <v>907</v>
      </c>
      <c r="AG80" s="4"/>
      <c r="AH80" s="4" t="s">
        <v>3265</v>
      </c>
      <c r="AI80" s="4" t="s">
        <v>3264</v>
      </c>
      <c r="AJ80" s="3" t="s">
        <v>3239</v>
      </c>
      <c r="AK80" t="s">
        <v>0</v>
      </c>
    </row>
    <row r="81" spans="1:37" ht="25.5" x14ac:dyDescent="0.2">
      <c r="A81" s="5" t="s">
        <v>3263</v>
      </c>
      <c r="B81" s="4" t="s">
        <v>3262</v>
      </c>
      <c r="C81" s="4" t="s">
        <v>3261</v>
      </c>
      <c r="D81" s="4"/>
      <c r="E81" s="4" t="s">
        <v>21</v>
      </c>
      <c r="F81" s="4" t="s">
        <v>3260</v>
      </c>
      <c r="G81" s="4" t="s">
        <v>3259</v>
      </c>
      <c r="H81" s="4"/>
      <c r="I81" s="4"/>
      <c r="J81" s="4" t="s">
        <v>700</v>
      </c>
      <c r="K81" s="4" t="s">
        <v>3258</v>
      </c>
      <c r="L81" s="4" t="s">
        <v>1542</v>
      </c>
      <c r="M81" s="4"/>
      <c r="N81" s="4" t="s">
        <v>649</v>
      </c>
      <c r="O81" s="4" t="s">
        <v>3246</v>
      </c>
      <c r="P81" s="4" t="s">
        <v>13</v>
      </c>
      <c r="Q81" s="4" t="s">
        <v>12</v>
      </c>
      <c r="R81" s="4" t="s">
        <v>12</v>
      </c>
      <c r="S81" s="4"/>
      <c r="T81" s="4" t="s">
        <v>3257</v>
      </c>
      <c r="U81" s="4" t="s">
        <v>10</v>
      </c>
      <c r="V81" s="4" t="s">
        <v>87</v>
      </c>
      <c r="W81" s="5" t="s">
        <v>3244</v>
      </c>
      <c r="X81" s="4" t="s">
        <v>87</v>
      </c>
      <c r="Y81" s="4" t="s">
        <v>1495</v>
      </c>
      <c r="Z81" s="5" t="s">
        <v>3256</v>
      </c>
      <c r="AA81" s="4"/>
      <c r="AB81" s="4"/>
      <c r="AC81" s="4"/>
      <c r="AD81" s="4"/>
      <c r="AE81" s="4"/>
      <c r="AF81" s="4" t="s">
        <v>3255</v>
      </c>
      <c r="AG81" s="4"/>
      <c r="AH81" s="4" t="s">
        <v>3254</v>
      </c>
      <c r="AI81" s="4" t="s">
        <v>3253</v>
      </c>
      <c r="AJ81" s="3" t="s">
        <v>3239</v>
      </c>
      <c r="AK81" t="s">
        <v>0</v>
      </c>
    </row>
    <row r="82" spans="1:37" ht="25.5" x14ac:dyDescent="0.2">
      <c r="A82" s="5" t="s">
        <v>3252</v>
      </c>
      <c r="B82" s="4" t="s">
        <v>3251</v>
      </c>
      <c r="C82" s="4" t="s">
        <v>3250</v>
      </c>
      <c r="D82" s="4"/>
      <c r="E82" s="4" t="s">
        <v>21</v>
      </c>
      <c r="F82" s="4" t="s">
        <v>3249</v>
      </c>
      <c r="G82" s="4" t="s">
        <v>3248</v>
      </c>
      <c r="H82" s="4"/>
      <c r="I82" s="4"/>
      <c r="J82" s="4" t="s">
        <v>39</v>
      </c>
      <c r="K82" s="4" t="s">
        <v>3247</v>
      </c>
      <c r="L82" s="4" t="s">
        <v>1542</v>
      </c>
      <c r="M82" s="4"/>
      <c r="N82" s="4" t="s">
        <v>36</v>
      </c>
      <c r="O82" s="4" t="s">
        <v>3246</v>
      </c>
      <c r="P82" s="4" t="s">
        <v>13</v>
      </c>
      <c r="Q82" s="4" t="s">
        <v>12</v>
      </c>
      <c r="R82" s="4" t="s">
        <v>12</v>
      </c>
      <c r="S82" s="4"/>
      <c r="T82" s="4" t="s">
        <v>3245</v>
      </c>
      <c r="U82" s="4" t="s">
        <v>10</v>
      </c>
      <c r="V82" s="4" t="s">
        <v>31</v>
      </c>
      <c r="W82" s="5" t="s">
        <v>3244</v>
      </c>
      <c r="X82" s="4" t="s">
        <v>31</v>
      </c>
      <c r="Y82" s="4" t="s">
        <v>2210</v>
      </c>
      <c r="Z82" s="5" t="s">
        <v>3243</v>
      </c>
      <c r="AA82" s="4"/>
      <c r="AB82" s="4"/>
      <c r="AC82" s="4"/>
      <c r="AD82" s="4"/>
      <c r="AE82" s="4"/>
      <c r="AF82" s="4" t="s">
        <v>3242</v>
      </c>
      <c r="AG82" s="4"/>
      <c r="AH82" s="4" t="s">
        <v>3241</v>
      </c>
      <c r="AI82" s="4" t="s">
        <v>3240</v>
      </c>
      <c r="AJ82" s="3" t="s">
        <v>3239</v>
      </c>
      <c r="AK82" t="s">
        <v>0</v>
      </c>
    </row>
    <row r="83" spans="1:37" ht="25.5" x14ac:dyDescent="0.2">
      <c r="A83" s="5" t="s">
        <v>3238</v>
      </c>
      <c r="B83" s="4" t="s">
        <v>3237</v>
      </c>
      <c r="C83" s="4" t="s">
        <v>3236</v>
      </c>
      <c r="D83" s="4"/>
      <c r="E83" s="4" t="s">
        <v>21</v>
      </c>
      <c r="F83" s="4"/>
      <c r="G83" s="4" t="s">
        <v>3235</v>
      </c>
      <c r="H83" s="4"/>
      <c r="I83" s="4"/>
      <c r="J83" s="4" t="s">
        <v>3234</v>
      </c>
      <c r="K83" s="4"/>
      <c r="L83" s="4" t="s">
        <v>37</v>
      </c>
      <c r="M83" s="4" t="s">
        <v>3233</v>
      </c>
      <c r="N83" s="4" t="s">
        <v>331</v>
      </c>
      <c r="O83" s="4" t="s">
        <v>3211</v>
      </c>
      <c r="P83" s="4" t="s">
        <v>53</v>
      </c>
      <c r="Q83" s="4" t="s">
        <v>3210</v>
      </c>
      <c r="R83" s="4" t="s">
        <v>3209</v>
      </c>
      <c r="S83" s="4"/>
      <c r="T83" s="4"/>
      <c r="U83" s="4" t="s">
        <v>3208</v>
      </c>
      <c r="V83" s="4" t="s">
        <v>330</v>
      </c>
      <c r="W83" s="5" t="s">
        <v>3207</v>
      </c>
      <c r="X83" s="4" t="s">
        <v>330</v>
      </c>
      <c r="Y83" s="4" t="s">
        <v>288</v>
      </c>
      <c r="Z83" s="5" t="s">
        <v>3232</v>
      </c>
      <c r="AA83" s="4"/>
      <c r="AB83" s="4"/>
      <c r="AC83" s="4"/>
      <c r="AD83" s="4"/>
      <c r="AE83" s="4" t="s">
        <v>3231</v>
      </c>
      <c r="AF83" s="4" t="s">
        <v>84</v>
      </c>
      <c r="AG83" s="4"/>
      <c r="AH83" s="4" t="s">
        <v>3230</v>
      </c>
      <c r="AI83" s="4" t="s">
        <v>3229</v>
      </c>
      <c r="AJ83" s="3" t="s">
        <v>3011</v>
      </c>
      <c r="AK83" t="s">
        <v>81</v>
      </c>
    </row>
    <row r="84" spans="1:37" ht="38.25" x14ac:dyDescent="0.2">
      <c r="A84" s="5" t="s">
        <v>3228</v>
      </c>
      <c r="B84" s="4" t="s">
        <v>3227</v>
      </c>
      <c r="C84" s="4" t="s">
        <v>3226</v>
      </c>
      <c r="D84" s="4"/>
      <c r="E84" s="4" t="s">
        <v>21</v>
      </c>
      <c r="F84" s="4"/>
      <c r="G84" s="4" t="s">
        <v>3225</v>
      </c>
      <c r="H84" s="4"/>
      <c r="I84" s="4"/>
      <c r="J84" s="4" t="s">
        <v>3213</v>
      </c>
      <c r="K84" s="4"/>
      <c r="L84" s="4" t="s">
        <v>37</v>
      </c>
      <c r="M84" s="4" t="s">
        <v>3224</v>
      </c>
      <c r="N84" s="4" t="s">
        <v>15</v>
      </c>
      <c r="O84" s="4" t="s">
        <v>3223</v>
      </c>
      <c r="P84" s="4" t="s">
        <v>13</v>
      </c>
      <c r="Q84" s="4" t="s">
        <v>12</v>
      </c>
      <c r="R84" s="4" t="s">
        <v>12</v>
      </c>
      <c r="S84" s="4"/>
      <c r="T84" s="4"/>
      <c r="U84" s="4" t="s">
        <v>3208</v>
      </c>
      <c r="V84" s="4" t="s">
        <v>8</v>
      </c>
      <c r="W84" s="5" t="s">
        <v>3222</v>
      </c>
      <c r="X84" s="4" t="s">
        <v>8</v>
      </c>
      <c r="Y84" s="4" t="s">
        <v>1628</v>
      </c>
      <c r="Z84" s="5" t="s">
        <v>3221</v>
      </c>
      <c r="AA84" s="4"/>
      <c r="AB84" s="4"/>
      <c r="AC84" s="4"/>
      <c r="AD84" s="4"/>
      <c r="AE84" s="4" t="s">
        <v>3220</v>
      </c>
      <c r="AF84" s="4" t="s">
        <v>84</v>
      </c>
      <c r="AG84" s="4"/>
      <c r="AH84" s="4" t="s">
        <v>3219</v>
      </c>
      <c r="AI84" s="4" t="s">
        <v>3218</v>
      </c>
      <c r="AJ84" s="3" t="s">
        <v>3011</v>
      </c>
      <c r="AK84" t="s">
        <v>81</v>
      </c>
    </row>
    <row r="85" spans="1:37" ht="25.5" x14ac:dyDescent="0.2">
      <c r="A85" s="5" t="s">
        <v>3217</v>
      </c>
      <c r="B85" s="4" t="s">
        <v>3216</v>
      </c>
      <c r="C85" s="4" t="s">
        <v>3215</v>
      </c>
      <c r="D85" s="4"/>
      <c r="E85" s="4" t="s">
        <v>21</v>
      </c>
      <c r="F85" s="4"/>
      <c r="G85" s="4" t="s">
        <v>3214</v>
      </c>
      <c r="H85" s="4"/>
      <c r="I85" s="4"/>
      <c r="J85" s="4" t="s">
        <v>3213</v>
      </c>
      <c r="K85" s="4"/>
      <c r="L85" s="4" t="s">
        <v>37</v>
      </c>
      <c r="M85" s="4" t="s">
        <v>3212</v>
      </c>
      <c r="N85" s="4" t="s">
        <v>15</v>
      </c>
      <c r="O85" s="4" t="s">
        <v>3211</v>
      </c>
      <c r="P85" s="4" t="s">
        <v>53</v>
      </c>
      <c r="Q85" s="4" t="s">
        <v>3210</v>
      </c>
      <c r="R85" s="4" t="s">
        <v>3209</v>
      </c>
      <c r="S85" s="4"/>
      <c r="T85" s="4"/>
      <c r="U85" s="4" t="s">
        <v>3208</v>
      </c>
      <c r="V85" s="4" t="s">
        <v>8</v>
      </c>
      <c r="W85" s="5" t="s">
        <v>3207</v>
      </c>
      <c r="X85" s="4" t="s">
        <v>8</v>
      </c>
      <c r="Y85" s="4" t="s">
        <v>458</v>
      </c>
      <c r="Z85" s="5" t="s">
        <v>3206</v>
      </c>
      <c r="AA85" s="4"/>
      <c r="AB85" s="4"/>
      <c r="AC85" s="4"/>
      <c r="AD85" s="4"/>
      <c r="AE85" s="4" t="s">
        <v>3205</v>
      </c>
      <c r="AF85" s="4" t="s">
        <v>84</v>
      </c>
      <c r="AG85" s="4"/>
      <c r="AH85" s="4" t="s">
        <v>3204</v>
      </c>
      <c r="AI85" s="4" t="s">
        <v>3203</v>
      </c>
      <c r="AJ85" s="3" t="s">
        <v>3011</v>
      </c>
      <c r="AK85" t="s">
        <v>81</v>
      </c>
    </row>
    <row r="86" spans="1:37" ht="38.25" x14ac:dyDescent="0.2">
      <c r="A86" s="5" t="s">
        <v>3202</v>
      </c>
      <c r="B86" s="4" t="s">
        <v>3201</v>
      </c>
      <c r="C86" s="4" t="s">
        <v>3200</v>
      </c>
      <c r="D86" s="4"/>
      <c r="E86" s="4" t="s">
        <v>21</v>
      </c>
      <c r="F86" s="4"/>
      <c r="G86" s="4" t="s">
        <v>3199</v>
      </c>
      <c r="H86" s="4"/>
      <c r="I86" s="4"/>
      <c r="J86" s="4" t="s">
        <v>3198</v>
      </c>
      <c r="K86" s="4"/>
      <c r="L86" s="4" t="s">
        <v>37</v>
      </c>
      <c r="M86" s="4" t="s">
        <v>470</v>
      </c>
      <c r="N86" s="4" t="s">
        <v>518</v>
      </c>
      <c r="O86" s="4"/>
      <c r="P86" s="4" t="s">
        <v>34</v>
      </c>
      <c r="Q86" s="4" t="s">
        <v>12</v>
      </c>
      <c r="R86" s="4" t="s">
        <v>12</v>
      </c>
      <c r="S86" s="4"/>
      <c r="T86" s="4" t="s">
        <v>3197</v>
      </c>
      <c r="U86" s="4" t="s">
        <v>3088</v>
      </c>
      <c r="V86" s="4" t="s">
        <v>517</v>
      </c>
      <c r="W86" s="5" t="s">
        <v>3086</v>
      </c>
      <c r="X86" s="4" t="s">
        <v>180</v>
      </c>
      <c r="Y86" s="4" t="s">
        <v>72</v>
      </c>
      <c r="Z86" s="5" t="s">
        <v>3196</v>
      </c>
      <c r="AA86" s="4"/>
      <c r="AB86" s="4"/>
      <c r="AC86" s="4"/>
      <c r="AD86" s="4"/>
      <c r="AE86" s="4" t="s">
        <v>3195</v>
      </c>
      <c r="AF86" s="4" t="s">
        <v>3194</v>
      </c>
      <c r="AG86" s="4"/>
      <c r="AH86" s="4" t="s">
        <v>3193</v>
      </c>
      <c r="AI86" s="4" t="s">
        <v>3192</v>
      </c>
      <c r="AJ86" s="3" t="s">
        <v>3011</v>
      </c>
      <c r="AK86" t="s">
        <v>62</v>
      </c>
    </row>
    <row r="87" spans="1:37" ht="25.5" x14ac:dyDescent="0.2">
      <c r="A87" s="5" t="s">
        <v>3191</v>
      </c>
      <c r="B87" s="4" t="s">
        <v>3190</v>
      </c>
      <c r="C87" s="4" t="s">
        <v>3189</v>
      </c>
      <c r="D87" s="4"/>
      <c r="E87" s="4" t="s">
        <v>21</v>
      </c>
      <c r="F87" s="4"/>
      <c r="G87" s="4" t="s">
        <v>3188</v>
      </c>
      <c r="H87" s="4"/>
      <c r="I87" s="4"/>
      <c r="J87" s="4" t="s">
        <v>3176</v>
      </c>
      <c r="K87" s="4" t="s">
        <v>3187</v>
      </c>
      <c r="L87" s="4" t="s">
        <v>37</v>
      </c>
      <c r="M87" s="4" t="s">
        <v>3174</v>
      </c>
      <c r="N87" s="4" t="s">
        <v>1647</v>
      </c>
      <c r="O87" s="4" t="s">
        <v>3074</v>
      </c>
      <c r="P87" s="4" t="s">
        <v>13</v>
      </c>
      <c r="Q87" s="4" t="s">
        <v>12</v>
      </c>
      <c r="R87" s="4" t="s">
        <v>12</v>
      </c>
      <c r="S87" s="4"/>
      <c r="T87" s="4" t="s">
        <v>3186</v>
      </c>
      <c r="U87" s="4" t="s">
        <v>3072</v>
      </c>
      <c r="V87" s="4" t="s">
        <v>1644</v>
      </c>
      <c r="W87" s="5" t="s">
        <v>3071</v>
      </c>
      <c r="X87" s="4" t="s">
        <v>180</v>
      </c>
      <c r="Y87" s="4" t="s">
        <v>3172</v>
      </c>
      <c r="Z87" s="5" t="s">
        <v>3185</v>
      </c>
      <c r="AA87" s="4"/>
      <c r="AB87" s="4"/>
      <c r="AC87" s="4"/>
      <c r="AD87" s="4"/>
      <c r="AE87" s="4" t="s">
        <v>3184</v>
      </c>
      <c r="AF87" s="4" t="s">
        <v>3183</v>
      </c>
      <c r="AG87" s="4"/>
      <c r="AH87" s="4" t="s">
        <v>3182</v>
      </c>
      <c r="AI87" s="4" t="s">
        <v>3181</v>
      </c>
      <c r="AJ87" s="3" t="s">
        <v>3011</v>
      </c>
      <c r="AK87" t="s">
        <v>62</v>
      </c>
    </row>
    <row r="88" spans="1:37" ht="38.25" x14ac:dyDescent="0.2">
      <c r="A88" s="5" t="s">
        <v>3180</v>
      </c>
      <c r="B88" s="4" t="s">
        <v>3179</v>
      </c>
      <c r="C88" s="4" t="s">
        <v>3178</v>
      </c>
      <c r="D88" s="4"/>
      <c r="E88" s="4" t="s">
        <v>21</v>
      </c>
      <c r="F88" s="4"/>
      <c r="G88" s="4" t="s">
        <v>3177</v>
      </c>
      <c r="H88" s="4"/>
      <c r="I88" s="4"/>
      <c r="J88" s="4" t="s">
        <v>3176</v>
      </c>
      <c r="K88" s="4" t="s">
        <v>3175</v>
      </c>
      <c r="L88" s="4" t="s">
        <v>37</v>
      </c>
      <c r="M88" s="4" t="s">
        <v>3174</v>
      </c>
      <c r="N88" s="4" t="s">
        <v>1647</v>
      </c>
      <c r="O88" s="4" t="s">
        <v>3074</v>
      </c>
      <c r="P88" s="4" t="s">
        <v>13</v>
      </c>
      <c r="Q88" s="4" t="s">
        <v>12</v>
      </c>
      <c r="R88" s="4" t="s">
        <v>12</v>
      </c>
      <c r="S88" s="4"/>
      <c r="T88" s="4" t="s">
        <v>3173</v>
      </c>
      <c r="U88" s="4" t="s">
        <v>3072</v>
      </c>
      <c r="V88" s="4" t="s">
        <v>1644</v>
      </c>
      <c r="W88" s="5" t="s">
        <v>3071</v>
      </c>
      <c r="X88" s="4" t="s">
        <v>180</v>
      </c>
      <c r="Y88" s="4" t="s">
        <v>3172</v>
      </c>
      <c r="Z88" s="5" t="s">
        <v>3171</v>
      </c>
      <c r="AA88" s="4"/>
      <c r="AB88" s="4"/>
      <c r="AC88" s="4"/>
      <c r="AD88" s="4"/>
      <c r="AE88" s="4" t="s">
        <v>3170</v>
      </c>
      <c r="AF88" s="4" t="s">
        <v>3169</v>
      </c>
      <c r="AG88" s="4"/>
      <c r="AH88" s="4" t="s">
        <v>3168</v>
      </c>
      <c r="AI88" s="4" t="s">
        <v>3167</v>
      </c>
      <c r="AJ88" s="3" t="s">
        <v>3011</v>
      </c>
      <c r="AK88" t="s">
        <v>62</v>
      </c>
    </row>
    <row r="89" spans="1:37" ht="38.25" x14ac:dyDescent="0.2">
      <c r="A89" s="5" t="s">
        <v>3166</v>
      </c>
      <c r="B89" s="4" t="s">
        <v>3165</v>
      </c>
      <c r="C89" s="4" t="s">
        <v>3164</v>
      </c>
      <c r="D89" s="4"/>
      <c r="E89" s="4" t="s">
        <v>21</v>
      </c>
      <c r="F89" s="4"/>
      <c r="G89" s="4" t="s">
        <v>1650</v>
      </c>
      <c r="H89" s="4"/>
      <c r="I89" s="4"/>
      <c r="J89" s="4" t="s">
        <v>1649</v>
      </c>
      <c r="K89" s="4" t="s">
        <v>3163</v>
      </c>
      <c r="L89" s="4" t="s">
        <v>37</v>
      </c>
      <c r="M89" s="4"/>
      <c r="N89" s="4" t="s">
        <v>1647</v>
      </c>
      <c r="O89" s="4"/>
      <c r="P89" s="4" t="s">
        <v>34</v>
      </c>
      <c r="Q89" s="4" t="s">
        <v>12</v>
      </c>
      <c r="R89" s="4" t="s">
        <v>12</v>
      </c>
      <c r="S89" s="4"/>
      <c r="T89" s="4" t="s">
        <v>3162</v>
      </c>
      <c r="U89" s="4" t="s">
        <v>1645</v>
      </c>
      <c r="V89" s="4" t="s">
        <v>1644</v>
      </c>
      <c r="W89" s="5" t="s">
        <v>3161</v>
      </c>
      <c r="X89" s="4" t="s">
        <v>180</v>
      </c>
      <c r="Y89" s="4" t="s">
        <v>106</v>
      </c>
      <c r="Z89" s="5" t="s">
        <v>3160</v>
      </c>
      <c r="AA89" s="4"/>
      <c r="AB89" s="4"/>
      <c r="AC89" s="4"/>
      <c r="AD89" s="4"/>
      <c r="AE89" s="4" t="s">
        <v>3159</v>
      </c>
      <c r="AF89" s="4" t="s">
        <v>3158</v>
      </c>
      <c r="AG89" s="4"/>
      <c r="AH89" s="4" t="s">
        <v>3157</v>
      </c>
      <c r="AI89" s="4" t="s">
        <v>3156</v>
      </c>
      <c r="AJ89" s="3" t="s">
        <v>3011</v>
      </c>
      <c r="AK89" t="s">
        <v>62</v>
      </c>
    </row>
    <row r="90" spans="1:37" ht="25.5" x14ac:dyDescent="0.2">
      <c r="A90" s="5" t="s">
        <v>3155</v>
      </c>
      <c r="B90" s="4" t="s">
        <v>3154</v>
      </c>
      <c r="C90" s="4" t="s">
        <v>3153</v>
      </c>
      <c r="D90" s="4"/>
      <c r="E90" s="4" t="s">
        <v>21</v>
      </c>
      <c r="F90" s="4"/>
      <c r="G90" s="4" t="s">
        <v>3152</v>
      </c>
      <c r="H90" s="4"/>
      <c r="I90" s="4"/>
      <c r="J90" s="4" t="s">
        <v>3151</v>
      </c>
      <c r="K90" s="4" t="s">
        <v>3150</v>
      </c>
      <c r="L90" s="4" t="s">
        <v>37</v>
      </c>
      <c r="M90" s="4"/>
      <c r="N90" s="4" t="s">
        <v>182</v>
      </c>
      <c r="O90" s="4" t="s">
        <v>3149</v>
      </c>
      <c r="P90" s="4" t="s">
        <v>34</v>
      </c>
      <c r="Q90" s="4" t="s">
        <v>12</v>
      </c>
      <c r="R90" s="4" t="s">
        <v>12</v>
      </c>
      <c r="S90" s="4"/>
      <c r="T90" s="4"/>
      <c r="U90" s="4" t="s">
        <v>3148</v>
      </c>
      <c r="V90" s="4" t="s">
        <v>180</v>
      </c>
      <c r="W90" s="5" t="s">
        <v>3147</v>
      </c>
      <c r="X90" s="4" t="s">
        <v>180</v>
      </c>
      <c r="Y90" s="4" t="s">
        <v>103</v>
      </c>
      <c r="Z90" s="5" t="s">
        <v>3146</v>
      </c>
      <c r="AA90" s="4"/>
      <c r="AB90" s="4"/>
      <c r="AC90" s="4"/>
      <c r="AD90" s="4"/>
      <c r="AE90" s="4" t="s">
        <v>3145</v>
      </c>
      <c r="AF90" s="4" t="s">
        <v>84</v>
      </c>
      <c r="AG90" s="4"/>
      <c r="AH90" s="4" t="s">
        <v>3144</v>
      </c>
      <c r="AI90" s="4" t="s">
        <v>3143</v>
      </c>
      <c r="AJ90" s="3" t="s">
        <v>3011</v>
      </c>
      <c r="AK90" t="s">
        <v>62</v>
      </c>
    </row>
    <row r="91" spans="1:37" ht="25.5" x14ac:dyDescent="0.2">
      <c r="A91" s="5" t="s">
        <v>3142</v>
      </c>
      <c r="B91" s="4" t="s">
        <v>3141</v>
      </c>
      <c r="C91" s="4" t="s">
        <v>3140</v>
      </c>
      <c r="D91" s="4"/>
      <c r="E91" s="4" t="s">
        <v>21</v>
      </c>
      <c r="F91" s="4"/>
      <c r="G91" s="4" t="s">
        <v>3139</v>
      </c>
      <c r="H91" s="4"/>
      <c r="I91" s="4"/>
      <c r="J91" s="4" t="s">
        <v>1634</v>
      </c>
      <c r="K91" s="4" t="s">
        <v>3138</v>
      </c>
      <c r="L91" s="4" t="s">
        <v>16</v>
      </c>
      <c r="M91" s="4"/>
      <c r="N91" s="4" t="s">
        <v>182</v>
      </c>
      <c r="O91" s="4" t="s">
        <v>2021</v>
      </c>
      <c r="P91" s="4" t="s">
        <v>13</v>
      </c>
      <c r="Q91" s="4" t="s">
        <v>12</v>
      </c>
      <c r="R91" s="4" t="s">
        <v>12</v>
      </c>
      <c r="S91" s="4"/>
      <c r="T91" s="4" t="s">
        <v>3137</v>
      </c>
      <c r="U91" s="4" t="s">
        <v>10</v>
      </c>
      <c r="V91" s="4" t="s">
        <v>180</v>
      </c>
      <c r="W91" s="5" t="s">
        <v>2019</v>
      </c>
      <c r="X91" s="4" t="s">
        <v>180</v>
      </c>
      <c r="Y91" s="4" t="s">
        <v>3136</v>
      </c>
      <c r="Z91" s="5" t="s">
        <v>3135</v>
      </c>
      <c r="AA91" s="4"/>
      <c r="AB91" s="4"/>
      <c r="AC91" s="4"/>
      <c r="AD91" s="4"/>
      <c r="AE91" s="4"/>
      <c r="AF91" s="4" t="s">
        <v>3134</v>
      </c>
      <c r="AG91" s="4"/>
      <c r="AH91" s="4" t="s">
        <v>3133</v>
      </c>
      <c r="AI91" s="4" t="s">
        <v>3133</v>
      </c>
      <c r="AJ91" s="3" t="s">
        <v>3011</v>
      </c>
      <c r="AK91" t="s">
        <v>0</v>
      </c>
    </row>
    <row r="92" spans="1:37" ht="38.25" x14ac:dyDescent="0.2">
      <c r="A92" s="5" t="s">
        <v>3132</v>
      </c>
      <c r="B92" s="4" t="s">
        <v>3131</v>
      </c>
      <c r="C92" s="4" t="s">
        <v>3130</v>
      </c>
      <c r="D92" s="4"/>
      <c r="E92" s="4" t="s">
        <v>21</v>
      </c>
      <c r="F92" s="4"/>
      <c r="G92" s="4" t="s">
        <v>3129</v>
      </c>
      <c r="H92" s="4"/>
      <c r="I92" s="4"/>
      <c r="J92" s="4" t="s">
        <v>3107</v>
      </c>
      <c r="K92" s="4" t="s">
        <v>3128</v>
      </c>
      <c r="L92" s="4" t="s">
        <v>37</v>
      </c>
      <c r="M92" s="4" t="s">
        <v>3105</v>
      </c>
      <c r="N92" s="4" t="s">
        <v>3104</v>
      </c>
      <c r="O92" s="4" t="s">
        <v>3074</v>
      </c>
      <c r="P92" s="4" t="s">
        <v>34</v>
      </c>
      <c r="Q92" s="4" t="s">
        <v>12</v>
      </c>
      <c r="R92" s="4" t="s">
        <v>12</v>
      </c>
      <c r="S92" s="4"/>
      <c r="T92" s="4" t="s">
        <v>3127</v>
      </c>
      <c r="U92" s="4" t="s">
        <v>3072</v>
      </c>
      <c r="V92" s="4" t="s">
        <v>3102</v>
      </c>
      <c r="W92" s="5" t="s">
        <v>3071</v>
      </c>
      <c r="X92" s="4" t="s">
        <v>127</v>
      </c>
      <c r="Y92" s="4" t="s">
        <v>3070</v>
      </c>
      <c r="Z92" s="5" t="s">
        <v>3126</v>
      </c>
      <c r="AA92" s="4"/>
      <c r="AB92" s="4"/>
      <c r="AC92" s="4"/>
      <c r="AD92" s="4"/>
      <c r="AE92" s="4" t="s">
        <v>3125</v>
      </c>
      <c r="AF92" s="4" t="s">
        <v>3124</v>
      </c>
      <c r="AG92" s="4"/>
      <c r="AH92" s="4" t="s">
        <v>3123</v>
      </c>
      <c r="AI92" s="4" t="s">
        <v>3122</v>
      </c>
      <c r="AJ92" s="3" t="s">
        <v>3011</v>
      </c>
      <c r="AK92" t="s">
        <v>62</v>
      </c>
    </row>
    <row r="93" spans="1:37" ht="38.25" x14ac:dyDescent="0.2">
      <c r="A93" s="5" t="s">
        <v>3121</v>
      </c>
      <c r="B93" s="4" t="s">
        <v>3120</v>
      </c>
      <c r="C93" s="4" t="s">
        <v>3119</v>
      </c>
      <c r="D93" s="4"/>
      <c r="E93" s="4" t="s">
        <v>21</v>
      </c>
      <c r="F93" s="4"/>
      <c r="G93" s="4" t="s">
        <v>3118</v>
      </c>
      <c r="H93" s="4"/>
      <c r="I93" s="4"/>
      <c r="J93" s="4" t="s">
        <v>3107</v>
      </c>
      <c r="K93" s="4" t="s">
        <v>3117</v>
      </c>
      <c r="L93" s="4" t="s">
        <v>37</v>
      </c>
      <c r="M93" s="4" t="s">
        <v>3105</v>
      </c>
      <c r="N93" s="4" t="s">
        <v>3104</v>
      </c>
      <c r="O93" s="4" t="s">
        <v>3074</v>
      </c>
      <c r="P93" s="4" t="s">
        <v>34</v>
      </c>
      <c r="Q93" s="4" t="s">
        <v>12</v>
      </c>
      <c r="R93" s="4" t="s">
        <v>12</v>
      </c>
      <c r="S93" s="4"/>
      <c r="T93" s="4" t="s">
        <v>3116</v>
      </c>
      <c r="U93" s="4" t="s">
        <v>3072</v>
      </c>
      <c r="V93" s="4" t="s">
        <v>3102</v>
      </c>
      <c r="W93" s="5" t="s">
        <v>3071</v>
      </c>
      <c r="X93" s="4" t="s">
        <v>127</v>
      </c>
      <c r="Y93" s="4" t="s">
        <v>3070</v>
      </c>
      <c r="Z93" s="5" t="s">
        <v>3115</v>
      </c>
      <c r="AA93" s="4"/>
      <c r="AB93" s="4"/>
      <c r="AC93" s="4"/>
      <c r="AD93" s="4"/>
      <c r="AE93" s="4" t="s">
        <v>3114</v>
      </c>
      <c r="AF93" s="4" t="s">
        <v>1841</v>
      </c>
      <c r="AG93" s="4"/>
      <c r="AH93" s="4" t="s">
        <v>3113</v>
      </c>
      <c r="AI93" s="4" t="s">
        <v>3112</v>
      </c>
      <c r="AJ93" s="3" t="s">
        <v>3011</v>
      </c>
      <c r="AK93" t="s">
        <v>62</v>
      </c>
    </row>
    <row r="94" spans="1:37" ht="25.5" x14ac:dyDescent="0.2">
      <c r="A94" s="5" t="s">
        <v>3111</v>
      </c>
      <c r="B94" s="4" t="s">
        <v>3110</v>
      </c>
      <c r="C94" s="4" t="s">
        <v>3109</v>
      </c>
      <c r="D94" s="4"/>
      <c r="E94" s="4" t="s">
        <v>21</v>
      </c>
      <c r="F94" s="4"/>
      <c r="G94" s="4" t="s">
        <v>3108</v>
      </c>
      <c r="H94" s="4"/>
      <c r="I94" s="4"/>
      <c r="J94" s="4" t="s">
        <v>3107</v>
      </c>
      <c r="K94" s="4" t="s">
        <v>3106</v>
      </c>
      <c r="L94" s="4" t="s">
        <v>37</v>
      </c>
      <c r="M94" s="4" t="s">
        <v>3105</v>
      </c>
      <c r="N94" s="4" t="s">
        <v>3104</v>
      </c>
      <c r="O94" s="4" t="s">
        <v>3074</v>
      </c>
      <c r="P94" s="4" t="s">
        <v>34</v>
      </c>
      <c r="Q94" s="4" t="s">
        <v>12</v>
      </c>
      <c r="R94" s="4" t="s">
        <v>12</v>
      </c>
      <c r="S94" s="4"/>
      <c r="T94" s="4" t="s">
        <v>3103</v>
      </c>
      <c r="U94" s="4" t="s">
        <v>3072</v>
      </c>
      <c r="V94" s="4" t="s">
        <v>3102</v>
      </c>
      <c r="W94" s="5" t="s">
        <v>3071</v>
      </c>
      <c r="X94" s="4" t="s">
        <v>127</v>
      </c>
      <c r="Y94" s="4" t="s">
        <v>3070</v>
      </c>
      <c r="Z94" s="5" t="s">
        <v>3101</v>
      </c>
      <c r="AA94" s="4"/>
      <c r="AB94" s="4"/>
      <c r="AC94" s="4"/>
      <c r="AD94" s="4"/>
      <c r="AE94" s="4" t="s">
        <v>3100</v>
      </c>
      <c r="AF94" s="4" t="s">
        <v>3099</v>
      </c>
      <c r="AG94" s="4"/>
      <c r="AH94" s="4" t="s">
        <v>3098</v>
      </c>
      <c r="AI94" s="4" t="s">
        <v>3097</v>
      </c>
      <c r="AJ94" s="3" t="s">
        <v>3011</v>
      </c>
      <c r="AK94" t="s">
        <v>62</v>
      </c>
    </row>
    <row r="95" spans="1:37" ht="51" x14ac:dyDescent="0.2">
      <c r="A95" s="5" t="s">
        <v>3096</v>
      </c>
      <c r="B95" s="4" t="s">
        <v>3095</v>
      </c>
      <c r="C95" s="4" t="s">
        <v>3094</v>
      </c>
      <c r="D95" s="4"/>
      <c r="E95" s="4" t="s">
        <v>21</v>
      </c>
      <c r="F95" s="4"/>
      <c r="G95" s="4" t="s">
        <v>3093</v>
      </c>
      <c r="H95" s="4"/>
      <c r="I95" s="4"/>
      <c r="J95" s="4" t="s">
        <v>3092</v>
      </c>
      <c r="K95" s="4"/>
      <c r="L95" s="4" t="s">
        <v>37</v>
      </c>
      <c r="M95" s="4" t="s">
        <v>3091</v>
      </c>
      <c r="N95" s="4" t="s">
        <v>3090</v>
      </c>
      <c r="O95" s="4"/>
      <c r="P95" s="4" t="s">
        <v>34</v>
      </c>
      <c r="Q95" s="4" t="s">
        <v>12</v>
      </c>
      <c r="R95" s="4" t="s">
        <v>12</v>
      </c>
      <c r="S95" s="4"/>
      <c r="T95" s="4" t="s">
        <v>3089</v>
      </c>
      <c r="U95" s="4" t="s">
        <v>3088</v>
      </c>
      <c r="V95" s="4" t="s">
        <v>3087</v>
      </c>
      <c r="W95" s="5" t="s">
        <v>3086</v>
      </c>
      <c r="X95" s="4" t="s">
        <v>127</v>
      </c>
      <c r="Y95" s="4" t="s">
        <v>53</v>
      </c>
      <c r="Z95" s="5" t="s">
        <v>3085</v>
      </c>
      <c r="AA95" s="4"/>
      <c r="AB95" s="4"/>
      <c r="AC95" s="4"/>
      <c r="AD95" s="4"/>
      <c r="AE95" s="4" t="s">
        <v>3084</v>
      </c>
      <c r="AF95" s="4" t="s">
        <v>3083</v>
      </c>
      <c r="AG95" s="4"/>
      <c r="AH95" s="4" t="s">
        <v>3082</v>
      </c>
      <c r="AI95" s="4" t="s">
        <v>3081</v>
      </c>
      <c r="AJ95" s="3" t="s">
        <v>3011</v>
      </c>
      <c r="AK95" t="s">
        <v>62</v>
      </c>
    </row>
    <row r="96" spans="1:37" ht="25.5" x14ac:dyDescent="0.2">
      <c r="A96" s="5" t="s">
        <v>3080</v>
      </c>
      <c r="B96" s="4" t="s">
        <v>3079</v>
      </c>
      <c r="C96" s="4" t="s">
        <v>3078</v>
      </c>
      <c r="D96" s="4"/>
      <c r="E96" s="4" t="s">
        <v>21</v>
      </c>
      <c r="F96" s="4"/>
      <c r="G96" s="4" t="s">
        <v>3077</v>
      </c>
      <c r="H96" s="4"/>
      <c r="I96" s="4"/>
      <c r="J96" s="4" t="s">
        <v>3076</v>
      </c>
      <c r="K96" s="4" t="s">
        <v>3075</v>
      </c>
      <c r="L96" s="4" t="s">
        <v>37</v>
      </c>
      <c r="M96" s="4"/>
      <c r="N96" s="4" t="s">
        <v>1274</v>
      </c>
      <c r="O96" s="4" t="s">
        <v>3074</v>
      </c>
      <c r="P96" s="4" t="s">
        <v>13</v>
      </c>
      <c r="Q96" s="4" t="s">
        <v>12</v>
      </c>
      <c r="R96" s="4" t="s">
        <v>12</v>
      </c>
      <c r="S96" s="4"/>
      <c r="T96" s="4" t="s">
        <v>3073</v>
      </c>
      <c r="U96" s="4" t="s">
        <v>3072</v>
      </c>
      <c r="V96" s="4" t="s">
        <v>1271</v>
      </c>
      <c r="W96" s="5" t="s">
        <v>3071</v>
      </c>
      <c r="X96" s="4" t="s">
        <v>127</v>
      </c>
      <c r="Y96" s="4" t="s">
        <v>3070</v>
      </c>
      <c r="Z96" s="5" t="s">
        <v>3069</v>
      </c>
      <c r="AA96" s="4"/>
      <c r="AB96" s="4"/>
      <c r="AC96" s="4"/>
      <c r="AD96" s="4"/>
      <c r="AE96" s="4"/>
      <c r="AF96" s="4" t="s">
        <v>2193</v>
      </c>
      <c r="AG96" s="4"/>
      <c r="AH96" s="4" t="s">
        <v>3068</v>
      </c>
      <c r="AI96" s="4" t="s">
        <v>3067</v>
      </c>
      <c r="AJ96" s="3" t="s">
        <v>3011</v>
      </c>
      <c r="AK96" t="s">
        <v>62</v>
      </c>
    </row>
    <row r="97" spans="1:37" ht="25.5" x14ac:dyDescent="0.2">
      <c r="A97" s="5" t="s">
        <v>3066</v>
      </c>
      <c r="B97" s="4" t="s">
        <v>3065</v>
      </c>
      <c r="C97" s="4" t="s">
        <v>3064</v>
      </c>
      <c r="D97" s="4"/>
      <c r="E97" s="4" t="s">
        <v>21</v>
      </c>
      <c r="F97" s="4"/>
      <c r="G97" s="4" t="s">
        <v>3063</v>
      </c>
      <c r="H97" s="4"/>
      <c r="I97" s="4" t="s">
        <v>3062</v>
      </c>
      <c r="J97" s="4" t="s">
        <v>133</v>
      </c>
      <c r="K97" s="4" t="s">
        <v>3061</v>
      </c>
      <c r="L97" s="4" t="s">
        <v>37</v>
      </c>
      <c r="M97" s="4"/>
      <c r="N97" s="4" t="s">
        <v>131</v>
      </c>
      <c r="O97" s="4" t="s">
        <v>2021</v>
      </c>
      <c r="P97" s="4" t="s">
        <v>13</v>
      </c>
      <c r="Q97" s="4" t="s">
        <v>12</v>
      </c>
      <c r="R97" s="4"/>
      <c r="S97" s="4"/>
      <c r="T97" s="4" t="s">
        <v>3060</v>
      </c>
      <c r="U97" s="4" t="s">
        <v>10</v>
      </c>
      <c r="V97" s="4" t="s">
        <v>127</v>
      </c>
      <c r="W97" s="5" t="s">
        <v>2019</v>
      </c>
      <c r="X97" s="4" t="s">
        <v>127</v>
      </c>
      <c r="Y97" s="4" t="s">
        <v>1284</v>
      </c>
      <c r="Z97" s="6" t="s">
        <v>3059</v>
      </c>
      <c r="AA97" s="4"/>
      <c r="AB97" s="4"/>
      <c r="AC97" s="4"/>
      <c r="AD97" s="4"/>
      <c r="AE97" s="4"/>
      <c r="AF97" s="4" t="s">
        <v>2312</v>
      </c>
      <c r="AG97" s="4"/>
      <c r="AH97" s="4" t="s">
        <v>3058</v>
      </c>
      <c r="AI97" s="4" t="s">
        <v>3058</v>
      </c>
      <c r="AJ97" s="3" t="s">
        <v>3011</v>
      </c>
      <c r="AK97" t="s">
        <v>0</v>
      </c>
    </row>
    <row r="98" spans="1:37" ht="25.5" x14ac:dyDescent="0.2">
      <c r="A98" s="5" t="s">
        <v>3057</v>
      </c>
      <c r="B98" s="4" t="s">
        <v>3056</v>
      </c>
      <c r="C98" s="4" t="s">
        <v>3055</v>
      </c>
      <c r="D98" s="4"/>
      <c r="E98" s="4" t="s">
        <v>21</v>
      </c>
      <c r="F98" s="4"/>
      <c r="G98" s="4" t="s">
        <v>3054</v>
      </c>
      <c r="H98" s="4"/>
      <c r="I98" s="4"/>
      <c r="J98" s="4" t="s">
        <v>3053</v>
      </c>
      <c r="K98" s="4"/>
      <c r="L98" s="4" t="s">
        <v>16</v>
      </c>
      <c r="M98" s="4"/>
      <c r="N98" s="4" t="s">
        <v>1197</v>
      </c>
      <c r="O98" s="4" t="s">
        <v>3052</v>
      </c>
      <c r="P98" s="4" t="s">
        <v>1722</v>
      </c>
      <c r="Q98" s="4" t="s">
        <v>12</v>
      </c>
      <c r="R98" s="4" t="s">
        <v>12</v>
      </c>
      <c r="S98" s="4"/>
      <c r="T98" s="4" t="s">
        <v>3051</v>
      </c>
      <c r="U98" s="4" t="s">
        <v>680</v>
      </c>
      <c r="V98" s="4" t="s">
        <v>1193</v>
      </c>
      <c r="W98" s="5" t="s">
        <v>3050</v>
      </c>
      <c r="X98" s="4" t="s">
        <v>87</v>
      </c>
      <c r="Y98" s="4"/>
      <c r="Z98" s="5" t="s">
        <v>3049</v>
      </c>
      <c r="AA98" s="4" t="s">
        <v>3047</v>
      </c>
      <c r="AB98" s="4" t="s">
        <v>3047</v>
      </c>
      <c r="AC98" s="4" t="s">
        <v>3048</v>
      </c>
      <c r="AD98" s="4" t="s">
        <v>3047</v>
      </c>
      <c r="AE98" s="4"/>
      <c r="AF98" s="4" t="s">
        <v>1764</v>
      </c>
      <c r="AG98" s="4" t="s">
        <v>3047</v>
      </c>
      <c r="AH98" s="4" t="s">
        <v>3046</v>
      </c>
      <c r="AI98" s="4" t="s">
        <v>3046</v>
      </c>
      <c r="AJ98" s="3" t="s">
        <v>3011</v>
      </c>
      <c r="AK98" t="s">
        <v>62</v>
      </c>
    </row>
    <row r="99" spans="1:37" ht="25.5" x14ac:dyDescent="0.2">
      <c r="A99" s="5" t="s">
        <v>3045</v>
      </c>
      <c r="B99" s="4" t="s">
        <v>3044</v>
      </c>
      <c r="C99" s="4" t="s">
        <v>3043</v>
      </c>
      <c r="D99" s="4"/>
      <c r="E99" s="4" t="s">
        <v>21</v>
      </c>
      <c r="F99" s="4" t="s">
        <v>3042</v>
      </c>
      <c r="G99" s="4" t="s">
        <v>3041</v>
      </c>
      <c r="H99" s="4"/>
      <c r="I99" s="4" t="s">
        <v>2936</v>
      </c>
      <c r="J99" s="4" t="s">
        <v>700</v>
      </c>
      <c r="K99" s="4" t="s">
        <v>3040</v>
      </c>
      <c r="L99" s="4" t="s">
        <v>37</v>
      </c>
      <c r="M99" s="4"/>
      <c r="N99" s="4" t="s">
        <v>649</v>
      </c>
      <c r="O99" s="4" t="s">
        <v>3017</v>
      </c>
      <c r="P99" s="4" t="s">
        <v>106</v>
      </c>
      <c r="Q99" s="4" t="s">
        <v>12</v>
      </c>
      <c r="R99" s="4" t="s">
        <v>12</v>
      </c>
      <c r="S99" s="4"/>
      <c r="T99" s="4" t="s">
        <v>3039</v>
      </c>
      <c r="U99" s="4" t="s">
        <v>51</v>
      </c>
      <c r="V99" s="4" t="s">
        <v>87</v>
      </c>
      <c r="W99" s="5" t="s">
        <v>3015</v>
      </c>
      <c r="X99" s="4" t="s">
        <v>87</v>
      </c>
      <c r="Y99" s="4" t="s">
        <v>215</v>
      </c>
      <c r="Z99" s="5" t="s">
        <v>3038</v>
      </c>
      <c r="AA99" s="4"/>
      <c r="AB99" s="4"/>
      <c r="AC99" s="4"/>
      <c r="AD99" s="4"/>
      <c r="AE99" s="4" t="s">
        <v>3037</v>
      </c>
      <c r="AF99" s="4" t="s">
        <v>3036</v>
      </c>
      <c r="AG99" s="4"/>
      <c r="AH99" s="4" t="s">
        <v>3035</v>
      </c>
      <c r="AI99" s="4" t="s">
        <v>3035</v>
      </c>
      <c r="AJ99" s="3" t="s">
        <v>3011</v>
      </c>
      <c r="AK99" t="s">
        <v>0</v>
      </c>
    </row>
    <row r="100" spans="1:37" ht="25.5" x14ac:dyDescent="0.2">
      <c r="A100" s="5" t="s">
        <v>3034</v>
      </c>
      <c r="B100" s="4" t="s">
        <v>3033</v>
      </c>
      <c r="C100" s="4" t="s">
        <v>3032</v>
      </c>
      <c r="D100" s="4"/>
      <c r="E100" s="4" t="s">
        <v>21</v>
      </c>
      <c r="F100" s="4"/>
      <c r="G100" s="4" t="s">
        <v>3031</v>
      </c>
      <c r="H100" s="4"/>
      <c r="I100" s="4"/>
      <c r="J100" s="4" t="s">
        <v>3030</v>
      </c>
      <c r="K100" s="4" t="s">
        <v>3029</v>
      </c>
      <c r="L100" s="4" t="s">
        <v>16</v>
      </c>
      <c r="M100" s="4"/>
      <c r="N100" s="4" t="s">
        <v>649</v>
      </c>
      <c r="O100" s="4" t="s">
        <v>2021</v>
      </c>
      <c r="P100" s="4" t="s">
        <v>106</v>
      </c>
      <c r="Q100" s="4" t="s">
        <v>12</v>
      </c>
      <c r="R100" s="4"/>
      <c r="S100" s="4"/>
      <c r="T100" s="4" t="s">
        <v>3028</v>
      </c>
      <c r="U100" s="4" t="s">
        <v>10</v>
      </c>
      <c r="V100" s="4" t="s">
        <v>87</v>
      </c>
      <c r="W100" s="5" t="s">
        <v>2019</v>
      </c>
      <c r="X100" s="4" t="s">
        <v>87</v>
      </c>
      <c r="Y100" s="4" t="s">
        <v>1115</v>
      </c>
      <c r="Z100" s="5" t="s">
        <v>3027</v>
      </c>
      <c r="AA100" s="4" t="s">
        <v>3025</v>
      </c>
      <c r="AB100" s="4" t="s">
        <v>3025</v>
      </c>
      <c r="AC100" s="4"/>
      <c r="AD100" s="4" t="s">
        <v>3025</v>
      </c>
      <c r="AE100" s="4"/>
      <c r="AF100" s="4" t="s">
        <v>3026</v>
      </c>
      <c r="AG100" s="4" t="s">
        <v>3025</v>
      </c>
      <c r="AH100" s="4" t="s">
        <v>3024</v>
      </c>
      <c r="AI100" s="4" t="s">
        <v>3024</v>
      </c>
      <c r="AJ100" s="3" t="s">
        <v>3011</v>
      </c>
      <c r="AK100" t="s">
        <v>0</v>
      </c>
    </row>
    <row r="101" spans="1:37" ht="25.5" x14ac:dyDescent="0.2">
      <c r="A101" s="5" t="s">
        <v>3023</v>
      </c>
      <c r="B101" s="4" t="s">
        <v>3022</v>
      </c>
      <c r="C101" s="4" t="s">
        <v>3021</v>
      </c>
      <c r="D101" s="4"/>
      <c r="E101" s="4" t="s">
        <v>21</v>
      </c>
      <c r="F101" s="4" t="s">
        <v>3020</v>
      </c>
      <c r="G101" s="4" t="s">
        <v>3019</v>
      </c>
      <c r="H101" s="4"/>
      <c r="I101" s="4"/>
      <c r="J101" s="4" t="s">
        <v>39</v>
      </c>
      <c r="K101" s="4" t="s">
        <v>3018</v>
      </c>
      <c r="L101" s="4" t="s">
        <v>37</v>
      </c>
      <c r="M101" s="4"/>
      <c r="N101" s="4" t="s">
        <v>36</v>
      </c>
      <c r="O101" s="4" t="s">
        <v>3017</v>
      </c>
      <c r="P101" s="4" t="s">
        <v>13</v>
      </c>
      <c r="Q101" s="4" t="s">
        <v>12</v>
      </c>
      <c r="R101" s="4" t="s">
        <v>12</v>
      </c>
      <c r="S101" s="4"/>
      <c r="T101" s="4" t="s">
        <v>3016</v>
      </c>
      <c r="U101" s="4" t="s">
        <v>51</v>
      </c>
      <c r="V101" s="4" t="s">
        <v>31</v>
      </c>
      <c r="W101" s="5" t="s">
        <v>3015</v>
      </c>
      <c r="X101" s="4" t="s">
        <v>31</v>
      </c>
      <c r="Y101" s="4" t="s">
        <v>204</v>
      </c>
      <c r="Z101" s="5" t="s">
        <v>3014</v>
      </c>
      <c r="AA101" s="4"/>
      <c r="AB101" s="4"/>
      <c r="AC101" s="4"/>
      <c r="AD101" s="4"/>
      <c r="AE101" s="4"/>
      <c r="AF101" s="4" t="s">
        <v>2874</v>
      </c>
      <c r="AG101" s="4"/>
      <c r="AH101" s="4" t="s">
        <v>3013</v>
      </c>
      <c r="AI101" s="4" t="s">
        <v>3012</v>
      </c>
      <c r="AJ101" s="3" t="s">
        <v>3011</v>
      </c>
      <c r="AK101" t="s">
        <v>0</v>
      </c>
    </row>
    <row r="102" spans="1:37" ht="38.25" x14ac:dyDescent="0.2">
      <c r="A102" s="5" t="s">
        <v>3010</v>
      </c>
      <c r="B102" s="4" t="s">
        <v>3009</v>
      </c>
      <c r="C102" s="4" t="s">
        <v>3008</v>
      </c>
      <c r="D102" s="4"/>
      <c r="E102" s="4" t="s">
        <v>21</v>
      </c>
      <c r="F102" s="4"/>
      <c r="G102" s="4" t="s">
        <v>3007</v>
      </c>
      <c r="H102" s="4"/>
      <c r="I102" s="4"/>
      <c r="J102" s="4" t="s">
        <v>2995</v>
      </c>
      <c r="K102" s="4" t="s">
        <v>3006</v>
      </c>
      <c r="L102" s="4" t="s">
        <v>37</v>
      </c>
      <c r="M102" s="4" t="s">
        <v>3005</v>
      </c>
      <c r="N102" s="4" t="s">
        <v>331</v>
      </c>
      <c r="O102" s="4" t="s">
        <v>2920</v>
      </c>
      <c r="P102" s="4" t="s">
        <v>13</v>
      </c>
      <c r="Q102" s="4" t="s">
        <v>12</v>
      </c>
      <c r="R102" s="4" t="s">
        <v>12</v>
      </c>
      <c r="S102" s="4"/>
      <c r="T102" s="4"/>
      <c r="U102" s="4" t="s">
        <v>2919</v>
      </c>
      <c r="V102" s="4" t="s">
        <v>330</v>
      </c>
      <c r="W102" s="5" t="s">
        <v>2918</v>
      </c>
      <c r="X102" s="4" t="s">
        <v>330</v>
      </c>
      <c r="Y102" s="4" t="s">
        <v>103</v>
      </c>
      <c r="Z102" s="5" t="s">
        <v>3004</v>
      </c>
      <c r="AA102" s="4"/>
      <c r="AB102" s="4"/>
      <c r="AC102" s="4"/>
      <c r="AD102" s="4"/>
      <c r="AE102" s="4" t="s">
        <v>3003</v>
      </c>
      <c r="AF102" s="4" t="s">
        <v>84</v>
      </c>
      <c r="AG102" s="4"/>
      <c r="AH102" s="4" t="s">
        <v>3002</v>
      </c>
      <c r="AI102" s="4" t="s">
        <v>3001</v>
      </c>
      <c r="AJ102" s="5" t="s">
        <v>2447</v>
      </c>
      <c r="AK102" t="s">
        <v>62</v>
      </c>
    </row>
    <row r="103" spans="1:37" ht="51" x14ac:dyDescent="0.2">
      <c r="A103" s="5" t="s">
        <v>3000</v>
      </c>
      <c r="B103" s="4" t="s">
        <v>2999</v>
      </c>
      <c r="C103" s="4" t="s">
        <v>2998</v>
      </c>
      <c r="D103" s="4"/>
      <c r="E103" s="4" t="s">
        <v>21</v>
      </c>
      <c r="F103" s="4"/>
      <c r="G103" s="4" t="s">
        <v>2997</v>
      </c>
      <c r="H103" s="4" t="s">
        <v>2996</v>
      </c>
      <c r="I103" s="4"/>
      <c r="J103" s="4" t="s">
        <v>2995</v>
      </c>
      <c r="K103" s="4" t="s">
        <v>2994</v>
      </c>
      <c r="L103" s="4" t="s">
        <v>37</v>
      </c>
      <c r="M103" s="4" t="s">
        <v>2993</v>
      </c>
      <c r="N103" s="4" t="s">
        <v>331</v>
      </c>
      <c r="O103" s="4" t="s">
        <v>2933</v>
      </c>
      <c r="P103" s="4" t="s">
        <v>13</v>
      </c>
      <c r="Q103" s="4" t="s">
        <v>12</v>
      </c>
      <c r="R103" s="4" t="s">
        <v>12</v>
      </c>
      <c r="S103" s="4"/>
      <c r="T103" s="4"/>
      <c r="U103" s="4" t="s">
        <v>2932</v>
      </c>
      <c r="V103" s="4" t="s">
        <v>330</v>
      </c>
      <c r="W103" s="5" t="s">
        <v>2931</v>
      </c>
      <c r="X103" s="4" t="s">
        <v>330</v>
      </c>
      <c r="Y103" s="4" t="s">
        <v>67</v>
      </c>
      <c r="Z103" s="5" t="s">
        <v>2992</v>
      </c>
      <c r="AA103" s="4"/>
      <c r="AB103" s="4"/>
      <c r="AC103" s="4"/>
      <c r="AD103" s="4"/>
      <c r="AE103" s="4" t="s">
        <v>2991</v>
      </c>
      <c r="AF103" s="4" t="s">
        <v>84</v>
      </c>
      <c r="AG103" s="4"/>
      <c r="AH103" s="4" t="s">
        <v>2990</v>
      </c>
      <c r="AI103" s="4" t="s">
        <v>2989</v>
      </c>
      <c r="AJ103" s="5" t="s">
        <v>2447</v>
      </c>
      <c r="AK103" t="s">
        <v>62</v>
      </c>
    </row>
    <row r="104" spans="1:37" ht="51" x14ac:dyDescent="0.2">
      <c r="A104" s="5" t="s">
        <v>2988</v>
      </c>
      <c r="B104" s="4" t="s">
        <v>2987</v>
      </c>
      <c r="C104" s="4" t="s">
        <v>2986</v>
      </c>
      <c r="D104" s="4"/>
      <c r="E104" s="4" t="s">
        <v>21</v>
      </c>
      <c r="F104" s="4"/>
      <c r="G104" s="4" t="s">
        <v>2985</v>
      </c>
      <c r="H104" s="4"/>
      <c r="I104" s="4"/>
      <c r="J104" s="4" t="s">
        <v>2984</v>
      </c>
      <c r="K104" s="4" t="s">
        <v>2983</v>
      </c>
      <c r="L104" s="4" t="s">
        <v>37</v>
      </c>
      <c r="M104" s="4"/>
      <c r="N104" s="4" t="s">
        <v>2982</v>
      </c>
      <c r="O104" s="4" t="s">
        <v>2981</v>
      </c>
      <c r="P104" s="4"/>
      <c r="Q104" s="4" t="s">
        <v>2980</v>
      </c>
      <c r="R104" s="4" t="s">
        <v>2979</v>
      </c>
      <c r="S104" s="4"/>
      <c r="T104" s="4" t="s">
        <v>2978</v>
      </c>
      <c r="U104" s="4" t="s">
        <v>2977</v>
      </c>
      <c r="V104" s="4" t="s">
        <v>2976</v>
      </c>
      <c r="W104" s="5" t="s">
        <v>2975</v>
      </c>
      <c r="X104" s="4" t="s">
        <v>8</v>
      </c>
      <c r="Y104" s="4" t="s">
        <v>106</v>
      </c>
      <c r="Z104" s="5" t="s">
        <v>2974</v>
      </c>
      <c r="AA104" s="4"/>
      <c r="AB104" s="4"/>
      <c r="AC104" s="4"/>
      <c r="AD104" s="4"/>
      <c r="AE104" s="4"/>
      <c r="AF104" s="4" t="s">
        <v>2973</v>
      </c>
      <c r="AG104" s="4"/>
      <c r="AH104" s="4" t="s">
        <v>2972</v>
      </c>
      <c r="AI104" s="4" t="s">
        <v>2971</v>
      </c>
      <c r="AJ104" s="5" t="s">
        <v>2447</v>
      </c>
      <c r="AK104" t="s">
        <v>62</v>
      </c>
    </row>
    <row r="105" spans="1:37" ht="38.25" x14ac:dyDescent="0.2">
      <c r="A105" s="5" t="s">
        <v>2970</v>
      </c>
      <c r="B105" s="4" t="s">
        <v>2969</v>
      </c>
      <c r="C105" s="4" t="s">
        <v>2968</v>
      </c>
      <c r="D105" s="4"/>
      <c r="E105" s="4" t="s">
        <v>21</v>
      </c>
      <c r="F105" s="4"/>
      <c r="G105" s="4" t="s">
        <v>2967</v>
      </c>
      <c r="H105" s="4"/>
      <c r="I105" s="4"/>
      <c r="J105" s="4" t="s">
        <v>2966</v>
      </c>
      <c r="K105" s="4"/>
      <c r="L105" s="4" t="s">
        <v>37</v>
      </c>
      <c r="M105" s="4"/>
      <c r="N105" s="4" t="s">
        <v>15</v>
      </c>
      <c r="O105" s="4" t="s">
        <v>2468</v>
      </c>
      <c r="P105" s="4" t="s">
        <v>34</v>
      </c>
      <c r="Q105" s="4" t="s">
        <v>12</v>
      </c>
      <c r="R105" s="4" t="s">
        <v>12</v>
      </c>
      <c r="S105" s="4"/>
      <c r="T105" s="4" t="s">
        <v>2965</v>
      </c>
      <c r="U105" s="4" t="s">
        <v>2466</v>
      </c>
      <c r="V105" s="4" t="s">
        <v>8</v>
      </c>
      <c r="W105" s="5" t="s">
        <v>2465</v>
      </c>
      <c r="X105" s="4" t="s">
        <v>8</v>
      </c>
      <c r="Y105" s="4" t="s">
        <v>1115</v>
      </c>
      <c r="Z105" s="5" t="s">
        <v>2964</v>
      </c>
      <c r="AA105" s="4"/>
      <c r="AB105" s="4"/>
      <c r="AC105" s="4"/>
      <c r="AD105" s="4"/>
      <c r="AE105" s="4"/>
      <c r="AF105" s="4" t="s">
        <v>2963</v>
      </c>
      <c r="AG105" s="4"/>
      <c r="AH105" s="4" t="s">
        <v>2962</v>
      </c>
      <c r="AI105" s="4" t="s">
        <v>2962</v>
      </c>
      <c r="AJ105" s="5" t="s">
        <v>2447</v>
      </c>
      <c r="AK105" t="s">
        <v>62</v>
      </c>
    </row>
    <row r="106" spans="1:37" ht="25.5" x14ac:dyDescent="0.2">
      <c r="A106" s="5" t="s">
        <v>2961</v>
      </c>
      <c r="B106" s="4" t="s">
        <v>2960</v>
      </c>
      <c r="C106" s="4" t="s">
        <v>2959</v>
      </c>
      <c r="D106" s="4"/>
      <c r="E106" s="4" t="s">
        <v>21</v>
      </c>
      <c r="F106" s="4"/>
      <c r="G106" s="4" t="s">
        <v>2958</v>
      </c>
      <c r="H106" s="4"/>
      <c r="I106" s="4"/>
      <c r="J106" s="4" t="s">
        <v>2947</v>
      </c>
      <c r="K106" s="4" t="s">
        <v>2957</v>
      </c>
      <c r="L106" s="4" t="s">
        <v>37</v>
      </c>
      <c r="M106" s="4" t="s">
        <v>2956</v>
      </c>
      <c r="N106" s="4" t="s">
        <v>15</v>
      </c>
      <c r="O106" s="4" t="s">
        <v>2578</v>
      </c>
      <c r="P106" s="4" t="s">
        <v>72</v>
      </c>
      <c r="Q106" s="4" t="s">
        <v>12</v>
      </c>
      <c r="R106" s="4" t="s">
        <v>12</v>
      </c>
      <c r="S106" s="4"/>
      <c r="T106" s="4"/>
      <c r="U106" s="4" t="s">
        <v>1392</v>
      </c>
      <c r="V106" s="4" t="s">
        <v>8</v>
      </c>
      <c r="W106" s="5" t="s">
        <v>2576</v>
      </c>
      <c r="X106" s="4" t="s">
        <v>8</v>
      </c>
      <c r="Y106" s="4" t="s">
        <v>290</v>
      </c>
      <c r="Z106" s="5" t="s">
        <v>2955</v>
      </c>
      <c r="AA106" s="4"/>
      <c r="AB106" s="4"/>
      <c r="AC106" s="4"/>
      <c r="AD106" s="4"/>
      <c r="AE106" s="4" t="s">
        <v>2954</v>
      </c>
      <c r="AF106" s="4" t="s">
        <v>84</v>
      </c>
      <c r="AG106" s="4"/>
      <c r="AH106" s="4" t="s">
        <v>2953</v>
      </c>
      <c r="AI106" s="4" t="s">
        <v>2952</v>
      </c>
      <c r="AJ106" s="5" t="s">
        <v>2447</v>
      </c>
      <c r="AK106" t="s">
        <v>62</v>
      </c>
    </row>
    <row r="107" spans="1:37" ht="25.5" x14ac:dyDescent="0.2">
      <c r="A107" s="5" t="s">
        <v>2951</v>
      </c>
      <c r="B107" s="4" t="s">
        <v>2950</v>
      </c>
      <c r="C107" s="4" t="s">
        <v>2949</v>
      </c>
      <c r="D107" s="4"/>
      <c r="E107" s="4" t="s">
        <v>21</v>
      </c>
      <c r="F107" s="4"/>
      <c r="G107" s="4" t="s">
        <v>2948</v>
      </c>
      <c r="H107" s="4"/>
      <c r="I107" s="4"/>
      <c r="J107" s="4" t="s">
        <v>2947</v>
      </c>
      <c r="K107" s="4" t="s">
        <v>2946</v>
      </c>
      <c r="L107" s="4" t="s">
        <v>37</v>
      </c>
      <c r="M107" s="4" t="s">
        <v>2945</v>
      </c>
      <c r="N107" s="4" t="s">
        <v>15</v>
      </c>
      <c r="O107" s="4" t="s">
        <v>2578</v>
      </c>
      <c r="P107" s="4" t="s">
        <v>106</v>
      </c>
      <c r="Q107" s="4" t="s">
        <v>12</v>
      </c>
      <c r="R107" s="4" t="s">
        <v>12</v>
      </c>
      <c r="S107" s="4"/>
      <c r="T107" s="4"/>
      <c r="U107" s="4" t="s">
        <v>1392</v>
      </c>
      <c r="V107" s="4" t="s">
        <v>8</v>
      </c>
      <c r="W107" s="5" t="s">
        <v>2576</v>
      </c>
      <c r="X107" s="4" t="s">
        <v>8</v>
      </c>
      <c r="Y107" s="4" t="s">
        <v>290</v>
      </c>
      <c r="Z107" s="5" t="s">
        <v>2944</v>
      </c>
      <c r="AA107" s="4"/>
      <c r="AB107" s="4"/>
      <c r="AC107" s="4"/>
      <c r="AD107" s="4"/>
      <c r="AE107" s="4" t="s">
        <v>2943</v>
      </c>
      <c r="AF107" s="4" t="s">
        <v>84</v>
      </c>
      <c r="AG107" s="4"/>
      <c r="AH107" s="4" t="s">
        <v>2942</v>
      </c>
      <c r="AI107" s="4" t="s">
        <v>2941</v>
      </c>
      <c r="AJ107" s="5" t="s">
        <v>2447</v>
      </c>
      <c r="AK107" t="s">
        <v>62</v>
      </c>
    </row>
    <row r="108" spans="1:37" ht="25.5" x14ac:dyDescent="0.2">
      <c r="A108" s="5" t="s">
        <v>2940</v>
      </c>
      <c r="B108" s="4" t="s">
        <v>2939</v>
      </c>
      <c r="C108" s="4" t="s">
        <v>2938</v>
      </c>
      <c r="D108" s="4"/>
      <c r="E108" s="4" t="s">
        <v>21</v>
      </c>
      <c r="F108" s="4"/>
      <c r="G108" s="4" t="s">
        <v>2937</v>
      </c>
      <c r="H108" s="4" t="s">
        <v>2936</v>
      </c>
      <c r="I108" s="4"/>
      <c r="J108" s="4" t="s">
        <v>2088</v>
      </c>
      <c r="K108" s="4" t="s">
        <v>2935</v>
      </c>
      <c r="L108" s="4" t="s">
        <v>37</v>
      </c>
      <c r="M108" s="4" t="s">
        <v>2934</v>
      </c>
      <c r="N108" s="4" t="s">
        <v>15</v>
      </c>
      <c r="O108" s="4" t="s">
        <v>2933</v>
      </c>
      <c r="P108" s="4" t="s">
        <v>13</v>
      </c>
      <c r="Q108" s="4" t="s">
        <v>12</v>
      </c>
      <c r="R108" s="4" t="s">
        <v>12</v>
      </c>
      <c r="S108" s="4"/>
      <c r="T108" s="4"/>
      <c r="U108" s="4" t="s">
        <v>2932</v>
      </c>
      <c r="V108" s="4" t="s">
        <v>8</v>
      </c>
      <c r="W108" s="5" t="s">
        <v>2931</v>
      </c>
      <c r="X108" s="4" t="s">
        <v>8</v>
      </c>
      <c r="Y108" s="4" t="s">
        <v>30</v>
      </c>
      <c r="Z108" s="5" t="s">
        <v>2930</v>
      </c>
      <c r="AA108" s="4"/>
      <c r="AB108" s="4"/>
      <c r="AC108" s="4"/>
      <c r="AD108" s="4"/>
      <c r="AE108" s="4" t="s">
        <v>2929</v>
      </c>
      <c r="AF108" s="4" t="s">
        <v>84</v>
      </c>
      <c r="AG108" s="4"/>
      <c r="AH108" s="4" t="s">
        <v>2928</v>
      </c>
      <c r="AI108" s="4" t="s">
        <v>2927</v>
      </c>
      <c r="AJ108" s="5" t="s">
        <v>2447</v>
      </c>
      <c r="AK108" t="s">
        <v>62</v>
      </c>
    </row>
    <row r="109" spans="1:37" ht="51" x14ac:dyDescent="0.2">
      <c r="A109" s="5" t="s">
        <v>2926</v>
      </c>
      <c r="B109" s="4" t="s">
        <v>2925</v>
      </c>
      <c r="C109" s="4" t="s">
        <v>2924</v>
      </c>
      <c r="D109" s="4"/>
      <c r="E109" s="4" t="s">
        <v>21</v>
      </c>
      <c r="F109" s="4"/>
      <c r="G109" s="4" t="s">
        <v>2923</v>
      </c>
      <c r="H109" s="4"/>
      <c r="I109" s="4"/>
      <c r="J109" s="4" t="s">
        <v>2088</v>
      </c>
      <c r="K109" s="4" t="s">
        <v>2922</v>
      </c>
      <c r="L109" s="4" t="s">
        <v>37</v>
      </c>
      <c r="M109" s="4" t="s">
        <v>2921</v>
      </c>
      <c r="N109" s="4" t="s">
        <v>15</v>
      </c>
      <c r="O109" s="4" t="s">
        <v>2920</v>
      </c>
      <c r="P109" s="4" t="s">
        <v>13</v>
      </c>
      <c r="Q109" s="4" t="s">
        <v>12</v>
      </c>
      <c r="R109" s="4" t="s">
        <v>12</v>
      </c>
      <c r="S109" s="4"/>
      <c r="T109" s="4"/>
      <c r="U109" s="4" t="s">
        <v>2919</v>
      </c>
      <c r="V109" s="4" t="s">
        <v>8</v>
      </c>
      <c r="W109" s="5" t="s">
        <v>2918</v>
      </c>
      <c r="X109" s="4" t="s">
        <v>8</v>
      </c>
      <c r="Y109" s="4" t="s">
        <v>67</v>
      </c>
      <c r="Z109" s="5" t="s">
        <v>2917</v>
      </c>
      <c r="AA109" s="4"/>
      <c r="AB109" s="4"/>
      <c r="AC109" s="4"/>
      <c r="AD109" s="4"/>
      <c r="AE109" s="4" t="s">
        <v>2916</v>
      </c>
      <c r="AF109" s="4" t="s">
        <v>84</v>
      </c>
      <c r="AG109" s="4"/>
      <c r="AH109" s="4" t="s">
        <v>2915</v>
      </c>
      <c r="AI109" s="4" t="s">
        <v>2914</v>
      </c>
      <c r="AJ109" s="5" t="s">
        <v>2447</v>
      </c>
      <c r="AK109" t="s">
        <v>62</v>
      </c>
    </row>
    <row r="110" spans="1:37" ht="25.5" x14ac:dyDescent="0.2">
      <c r="A110" s="5" t="s">
        <v>2913</v>
      </c>
      <c r="B110" s="4" t="s">
        <v>2912</v>
      </c>
      <c r="C110" s="4" t="s">
        <v>2911</v>
      </c>
      <c r="D110" s="4" t="s">
        <v>2906</v>
      </c>
      <c r="E110" s="4" t="s">
        <v>21</v>
      </c>
      <c r="F110" s="4"/>
      <c r="G110" s="4" t="s">
        <v>2910</v>
      </c>
      <c r="H110" s="4"/>
      <c r="I110" s="4"/>
      <c r="J110" s="4" t="s">
        <v>2420</v>
      </c>
      <c r="K110" s="4" t="s">
        <v>2909</v>
      </c>
      <c r="L110" s="4" t="s">
        <v>37</v>
      </c>
      <c r="M110" s="4"/>
      <c r="N110" s="4" t="s">
        <v>2908</v>
      </c>
      <c r="O110" s="4" t="s">
        <v>2907</v>
      </c>
      <c r="P110" s="4" t="s">
        <v>13</v>
      </c>
      <c r="Q110" s="4" t="s">
        <v>12</v>
      </c>
      <c r="R110" s="4" t="s">
        <v>12</v>
      </c>
      <c r="S110" s="4" t="s">
        <v>2906</v>
      </c>
      <c r="T110" s="4" t="s">
        <v>2905</v>
      </c>
      <c r="U110" s="4" t="s">
        <v>2252</v>
      </c>
      <c r="V110" s="4" t="s">
        <v>2904</v>
      </c>
      <c r="W110" s="5" t="s">
        <v>2903</v>
      </c>
      <c r="X110" s="4" t="s">
        <v>8</v>
      </c>
      <c r="Y110" s="4" t="s">
        <v>677</v>
      </c>
      <c r="Z110" s="5" t="s">
        <v>2902</v>
      </c>
      <c r="AA110" s="4"/>
      <c r="AB110" s="4"/>
      <c r="AC110" s="4"/>
      <c r="AD110" s="4"/>
      <c r="AE110" s="4"/>
      <c r="AF110" s="4" t="s">
        <v>2901</v>
      </c>
      <c r="AG110" s="4"/>
      <c r="AH110" s="4" t="s">
        <v>2900</v>
      </c>
      <c r="AI110" s="4" t="s">
        <v>2899</v>
      </c>
      <c r="AJ110" s="5" t="s">
        <v>2447</v>
      </c>
      <c r="AK110" t="s">
        <v>62</v>
      </c>
    </row>
    <row r="111" spans="1:37" ht="38.25" x14ac:dyDescent="0.2">
      <c r="A111" s="5" t="s">
        <v>2898</v>
      </c>
      <c r="B111" s="4" t="s">
        <v>2897</v>
      </c>
      <c r="C111" s="4" t="s">
        <v>2896</v>
      </c>
      <c r="D111" s="4"/>
      <c r="E111" s="4" t="s">
        <v>21</v>
      </c>
      <c r="F111" s="4"/>
      <c r="G111" s="4" t="s">
        <v>2895</v>
      </c>
      <c r="H111" s="4"/>
      <c r="I111" s="4"/>
      <c r="J111" s="4" t="s">
        <v>2894</v>
      </c>
      <c r="K111" s="4"/>
      <c r="L111" s="4" t="s">
        <v>37</v>
      </c>
      <c r="M111" s="4"/>
      <c r="N111" s="4" t="s">
        <v>2893</v>
      </c>
      <c r="O111" s="4" t="s">
        <v>2892</v>
      </c>
      <c r="P111" s="4" t="s">
        <v>34</v>
      </c>
      <c r="Q111" s="4" t="s">
        <v>12</v>
      </c>
      <c r="R111" s="4" t="s">
        <v>12</v>
      </c>
      <c r="S111" s="4"/>
      <c r="T111" s="4" t="s">
        <v>2891</v>
      </c>
      <c r="U111" s="4" t="s">
        <v>2890</v>
      </c>
      <c r="V111" s="4" t="s">
        <v>2889</v>
      </c>
      <c r="W111" s="5" t="s">
        <v>2888</v>
      </c>
      <c r="X111" s="4" t="s">
        <v>180</v>
      </c>
      <c r="Y111" s="4" t="s">
        <v>30</v>
      </c>
      <c r="Z111" s="5" t="s">
        <v>2887</v>
      </c>
      <c r="AA111" s="4"/>
      <c r="AB111" s="4"/>
      <c r="AC111" s="4"/>
      <c r="AD111" s="4"/>
      <c r="AE111" s="4"/>
      <c r="AF111" s="4" t="s">
        <v>2886</v>
      </c>
      <c r="AG111" s="4"/>
      <c r="AH111" s="4" t="s">
        <v>2885</v>
      </c>
      <c r="AI111" s="4" t="s">
        <v>2885</v>
      </c>
      <c r="AJ111" s="3" t="s">
        <v>2447</v>
      </c>
      <c r="AK111" t="s">
        <v>62</v>
      </c>
    </row>
    <row r="112" spans="1:37" ht="25.5" x14ac:dyDescent="0.2">
      <c r="A112" s="5" t="s">
        <v>2884</v>
      </c>
      <c r="B112" s="4" t="s">
        <v>2883</v>
      </c>
      <c r="C112" s="4" t="s">
        <v>2882</v>
      </c>
      <c r="D112" s="4"/>
      <c r="E112" s="4" t="s">
        <v>21</v>
      </c>
      <c r="F112" s="4"/>
      <c r="G112" s="4" t="s">
        <v>2881</v>
      </c>
      <c r="H112" s="4"/>
      <c r="I112" s="4"/>
      <c r="J112" s="4" t="s">
        <v>2880</v>
      </c>
      <c r="K112" s="4" t="s">
        <v>2879</v>
      </c>
      <c r="L112" s="4" t="s">
        <v>37</v>
      </c>
      <c r="M112" s="4" t="s">
        <v>2878</v>
      </c>
      <c r="N112" s="4" t="s">
        <v>182</v>
      </c>
      <c r="O112" s="4" t="s">
        <v>2578</v>
      </c>
      <c r="P112" s="4" t="s">
        <v>13</v>
      </c>
      <c r="Q112" s="4" t="s">
        <v>12</v>
      </c>
      <c r="R112" s="4" t="s">
        <v>12</v>
      </c>
      <c r="S112" s="4"/>
      <c r="T112" s="4" t="s">
        <v>2877</v>
      </c>
      <c r="U112" s="4" t="s">
        <v>1392</v>
      </c>
      <c r="V112" s="4" t="s">
        <v>180</v>
      </c>
      <c r="W112" s="5" t="s">
        <v>2576</v>
      </c>
      <c r="X112" s="4" t="s">
        <v>180</v>
      </c>
      <c r="Y112" s="4" t="s">
        <v>303</v>
      </c>
      <c r="Z112" s="5" t="s">
        <v>2876</v>
      </c>
      <c r="AA112" s="4"/>
      <c r="AB112" s="4"/>
      <c r="AC112" s="4"/>
      <c r="AD112" s="4"/>
      <c r="AE112" s="4" t="s">
        <v>2875</v>
      </c>
      <c r="AF112" s="4" t="s">
        <v>2874</v>
      </c>
      <c r="AG112" s="4"/>
      <c r="AH112" s="4" t="s">
        <v>2873</v>
      </c>
      <c r="AI112" s="4" t="s">
        <v>2872</v>
      </c>
      <c r="AJ112" s="3" t="s">
        <v>2447</v>
      </c>
      <c r="AK112" t="s">
        <v>62</v>
      </c>
    </row>
    <row r="113" spans="1:37" ht="25.5" x14ac:dyDescent="0.2">
      <c r="A113" s="5" t="s">
        <v>2871</v>
      </c>
      <c r="B113" s="4" t="s">
        <v>2870</v>
      </c>
      <c r="C113" s="4" t="s">
        <v>2869</v>
      </c>
      <c r="D113" s="4"/>
      <c r="E113" s="4" t="s">
        <v>21</v>
      </c>
      <c r="F113" s="4"/>
      <c r="G113" s="4" t="s">
        <v>2868</v>
      </c>
      <c r="H113" s="4"/>
      <c r="I113" s="4"/>
      <c r="J113" s="4" t="s">
        <v>2867</v>
      </c>
      <c r="K113" s="4" t="s">
        <v>2866</v>
      </c>
      <c r="L113" s="4" t="s">
        <v>37</v>
      </c>
      <c r="M113" s="4" t="s">
        <v>553</v>
      </c>
      <c r="N113" s="4" t="s">
        <v>182</v>
      </c>
      <c r="O113" s="4"/>
      <c r="P113" s="4" t="s">
        <v>13</v>
      </c>
      <c r="Q113" s="4" t="s">
        <v>12</v>
      </c>
      <c r="R113" s="4" t="s">
        <v>12</v>
      </c>
      <c r="S113" s="4"/>
      <c r="T113" s="4" t="s">
        <v>2865</v>
      </c>
      <c r="U113" s="4" t="s">
        <v>1392</v>
      </c>
      <c r="V113" s="4" t="s">
        <v>180</v>
      </c>
      <c r="W113" s="5" t="s">
        <v>1391</v>
      </c>
      <c r="X113" s="4" t="s">
        <v>180</v>
      </c>
      <c r="Y113" s="4" t="s">
        <v>204</v>
      </c>
      <c r="Z113" s="5" t="s">
        <v>2864</v>
      </c>
      <c r="AA113" s="4"/>
      <c r="AB113" s="4"/>
      <c r="AC113" s="4"/>
      <c r="AD113" s="4"/>
      <c r="AE113" s="4" t="s">
        <v>2863</v>
      </c>
      <c r="AF113" s="4" t="s">
        <v>2862</v>
      </c>
      <c r="AG113" s="4"/>
      <c r="AH113" s="4" t="s">
        <v>2861</v>
      </c>
      <c r="AI113" s="4" t="s">
        <v>2860</v>
      </c>
      <c r="AJ113" s="3" t="s">
        <v>2447</v>
      </c>
      <c r="AK113" t="s">
        <v>62</v>
      </c>
    </row>
    <row r="114" spans="1:37" ht="51" x14ac:dyDescent="0.2">
      <c r="A114" s="5" t="s">
        <v>2859</v>
      </c>
      <c r="B114" s="4" t="s">
        <v>2858</v>
      </c>
      <c r="C114" s="4" t="s">
        <v>2857</v>
      </c>
      <c r="D114" s="4"/>
      <c r="E114" s="4" t="s">
        <v>21</v>
      </c>
      <c r="F114" s="4"/>
      <c r="G114" s="4" t="s">
        <v>2856</v>
      </c>
      <c r="H114" s="4"/>
      <c r="I114" s="4"/>
      <c r="J114" s="4" t="s">
        <v>2855</v>
      </c>
      <c r="K114" s="4"/>
      <c r="L114" s="4" t="s">
        <v>37</v>
      </c>
      <c r="M114" s="4"/>
      <c r="N114" s="4" t="s">
        <v>182</v>
      </c>
      <c r="O114" s="4"/>
      <c r="P114" s="4" t="s">
        <v>34</v>
      </c>
      <c r="Q114" s="4" t="s">
        <v>12</v>
      </c>
      <c r="R114" s="4" t="s">
        <v>12</v>
      </c>
      <c r="S114" s="4"/>
      <c r="T114" s="4"/>
      <c r="U114" s="4" t="s">
        <v>967</v>
      </c>
      <c r="V114" s="4" t="s">
        <v>180</v>
      </c>
      <c r="W114" s="5" t="s">
        <v>1695</v>
      </c>
      <c r="X114" s="4" t="s">
        <v>180</v>
      </c>
      <c r="Y114" s="4" t="s">
        <v>67</v>
      </c>
      <c r="Z114" s="5" t="s">
        <v>2854</v>
      </c>
      <c r="AA114" s="4"/>
      <c r="AB114" s="4"/>
      <c r="AC114" s="4"/>
      <c r="AD114" s="4"/>
      <c r="AE114" s="4" t="s">
        <v>2853</v>
      </c>
      <c r="AF114" s="4" t="s">
        <v>2852</v>
      </c>
      <c r="AG114" s="4"/>
      <c r="AH114" s="4" t="s">
        <v>2851</v>
      </c>
      <c r="AI114" s="4" t="s">
        <v>2850</v>
      </c>
      <c r="AJ114" s="3" t="s">
        <v>2447</v>
      </c>
      <c r="AK114" t="s">
        <v>62</v>
      </c>
    </row>
    <row r="115" spans="1:37" ht="25.5" x14ac:dyDescent="0.2">
      <c r="A115" s="5" t="s">
        <v>2849</v>
      </c>
      <c r="B115" s="4" t="s">
        <v>2848</v>
      </c>
      <c r="C115" s="4" t="s">
        <v>2847</v>
      </c>
      <c r="D115" s="4"/>
      <c r="E115" s="4" t="s">
        <v>21</v>
      </c>
      <c r="F115" s="4"/>
      <c r="G115" s="4" t="s">
        <v>2846</v>
      </c>
      <c r="H115" s="4"/>
      <c r="I115" s="4"/>
      <c r="J115" s="4" t="s">
        <v>2845</v>
      </c>
      <c r="K115" s="4"/>
      <c r="L115" s="4" t="s">
        <v>37</v>
      </c>
      <c r="M115" s="4"/>
      <c r="N115" s="4" t="s">
        <v>182</v>
      </c>
      <c r="O115" s="4" t="s">
        <v>2456</v>
      </c>
      <c r="P115" s="4" t="s">
        <v>13</v>
      </c>
      <c r="Q115" s="4" t="s">
        <v>12</v>
      </c>
      <c r="R115" s="4" t="s">
        <v>12</v>
      </c>
      <c r="S115" s="4"/>
      <c r="T115" s="4" t="s">
        <v>2844</v>
      </c>
      <c r="U115" s="4" t="s">
        <v>2454</v>
      </c>
      <c r="V115" s="4" t="s">
        <v>180</v>
      </c>
      <c r="W115" s="5" t="s">
        <v>2453</v>
      </c>
      <c r="X115" s="4" t="s">
        <v>180</v>
      </c>
      <c r="Y115" s="4" t="s">
        <v>481</v>
      </c>
      <c r="Z115" s="5" t="s">
        <v>2843</v>
      </c>
      <c r="AA115" s="4"/>
      <c r="AB115" s="4"/>
      <c r="AC115" s="4"/>
      <c r="AD115" s="4"/>
      <c r="AE115" s="4" t="s">
        <v>2842</v>
      </c>
      <c r="AF115" s="4" t="s">
        <v>2841</v>
      </c>
      <c r="AG115" s="4"/>
      <c r="AH115" s="4" t="s">
        <v>2840</v>
      </c>
      <c r="AI115" s="4" t="s">
        <v>2839</v>
      </c>
      <c r="AJ115" s="3" t="s">
        <v>2447</v>
      </c>
      <c r="AK115" t="s">
        <v>62</v>
      </c>
    </row>
    <row r="116" spans="1:37" ht="25.5" x14ac:dyDescent="0.2">
      <c r="A116" s="5" t="s">
        <v>2838</v>
      </c>
      <c r="B116" s="4" t="s">
        <v>2837</v>
      </c>
      <c r="C116" s="4" t="s">
        <v>2836</v>
      </c>
      <c r="D116" s="4"/>
      <c r="E116" s="4" t="s">
        <v>21</v>
      </c>
      <c r="F116" s="4"/>
      <c r="G116" s="4" t="s">
        <v>2835</v>
      </c>
      <c r="H116" s="4"/>
      <c r="I116" s="4"/>
      <c r="J116" s="4" t="s">
        <v>2834</v>
      </c>
      <c r="K116" s="4"/>
      <c r="L116" s="4" t="s">
        <v>37</v>
      </c>
      <c r="M116" s="4"/>
      <c r="N116" s="4" t="s">
        <v>182</v>
      </c>
      <c r="O116" s="4"/>
      <c r="P116" s="4" t="s">
        <v>53</v>
      </c>
      <c r="Q116" s="4" t="s">
        <v>12</v>
      </c>
      <c r="R116" s="4" t="s">
        <v>12</v>
      </c>
      <c r="S116" s="4"/>
      <c r="T116" s="4" t="s">
        <v>2833</v>
      </c>
      <c r="U116" s="4" t="s">
        <v>2832</v>
      </c>
      <c r="V116" s="4" t="s">
        <v>180</v>
      </c>
      <c r="W116" s="5" t="s">
        <v>2831</v>
      </c>
      <c r="X116" s="4" t="s">
        <v>180</v>
      </c>
      <c r="Y116" s="4" t="s">
        <v>290</v>
      </c>
      <c r="Z116" s="5" t="s">
        <v>2830</v>
      </c>
      <c r="AA116" s="4"/>
      <c r="AB116" s="4"/>
      <c r="AC116" s="4"/>
      <c r="AD116" s="4"/>
      <c r="AE116" s="4"/>
      <c r="AF116" s="4" t="s">
        <v>2829</v>
      </c>
      <c r="AG116" s="4"/>
      <c r="AH116" s="4" t="s">
        <v>2828</v>
      </c>
      <c r="AI116" s="4" t="s">
        <v>2827</v>
      </c>
      <c r="AJ116" s="3" t="s">
        <v>2447</v>
      </c>
      <c r="AK116" t="s">
        <v>62</v>
      </c>
    </row>
    <row r="117" spans="1:37" ht="51" x14ac:dyDescent="0.2">
      <c r="A117" s="5" t="s">
        <v>2826</v>
      </c>
      <c r="B117" s="4" t="s">
        <v>2825</v>
      </c>
      <c r="C117" s="4" t="s">
        <v>2824</v>
      </c>
      <c r="D117" s="4"/>
      <c r="E117" s="4" t="s">
        <v>21</v>
      </c>
      <c r="F117" s="4"/>
      <c r="G117" s="4" t="s">
        <v>2823</v>
      </c>
      <c r="H117" s="4"/>
      <c r="I117" s="4"/>
      <c r="J117" s="4" t="s">
        <v>2793</v>
      </c>
      <c r="K117" s="4" t="s">
        <v>2822</v>
      </c>
      <c r="L117" s="4" t="s">
        <v>37</v>
      </c>
      <c r="M117" s="4"/>
      <c r="N117" s="4" t="s">
        <v>182</v>
      </c>
      <c r="O117" s="4" t="s">
        <v>2544</v>
      </c>
      <c r="P117" s="4" t="s">
        <v>72</v>
      </c>
      <c r="Q117" s="4" t="s">
        <v>2543</v>
      </c>
      <c r="R117" s="4" t="s">
        <v>12</v>
      </c>
      <c r="S117" s="4"/>
      <c r="T117" s="4" t="s">
        <v>2821</v>
      </c>
      <c r="U117" s="4" t="s">
        <v>2541</v>
      </c>
      <c r="V117" s="4" t="s">
        <v>180</v>
      </c>
      <c r="W117" s="5" t="s">
        <v>2540</v>
      </c>
      <c r="X117" s="4" t="s">
        <v>180</v>
      </c>
      <c r="Y117" s="4" t="s">
        <v>481</v>
      </c>
      <c r="Z117" s="5" t="s">
        <v>2820</v>
      </c>
      <c r="AA117" s="4"/>
      <c r="AB117" s="4"/>
      <c r="AC117" s="4"/>
      <c r="AD117" s="4"/>
      <c r="AE117" s="4"/>
      <c r="AF117" s="4" t="s">
        <v>2819</v>
      </c>
      <c r="AG117" s="4"/>
      <c r="AH117" s="4" t="s">
        <v>2818</v>
      </c>
      <c r="AI117" s="4" t="s">
        <v>2817</v>
      </c>
      <c r="AJ117" s="3" t="s">
        <v>2447</v>
      </c>
      <c r="AK117" t="s">
        <v>62</v>
      </c>
    </row>
    <row r="118" spans="1:37" ht="38.25" x14ac:dyDescent="0.2">
      <c r="A118" s="5" t="s">
        <v>2816</v>
      </c>
      <c r="B118" s="4" t="s">
        <v>2815</v>
      </c>
      <c r="C118" s="4" t="s">
        <v>2814</v>
      </c>
      <c r="D118" s="4"/>
      <c r="E118" s="4" t="s">
        <v>21</v>
      </c>
      <c r="F118" s="4"/>
      <c r="G118" s="4" t="s">
        <v>2813</v>
      </c>
      <c r="H118" s="4"/>
      <c r="I118" s="4"/>
      <c r="J118" s="4" t="s">
        <v>2793</v>
      </c>
      <c r="K118" s="4" t="s">
        <v>2812</v>
      </c>
      <c r="L118" s="4" t="s">
        <v>37</v>
      </c>
      <c r="M118" s="4"/>
      <c r="N118" s="4" t="s">
        <v>182</v>
      </c>
      <c r="O118" s="4" t="s">
        <v>2544</v>
      </c>
      <c r="P118" s="4" t="s">
        <v>13</v>
      </c>
      <c r="Q118" s="4" t="s">
        <v>2543</v>
      </c>
      <c r="R118" s="4" t="s">
        <v>12</v>
      </c>
      <c r="S118" s="4"/>
      <c r="T118" s="4" t="s">
        <v>2811</v>
      </c>
      <c r="U118" s="4" t="s">
        <v>2541</v>
      </c>
      <c r="V118" s="4" t="s">
        <v>180</v>
      </c>
      <c r="W118" s="5" t="s">
        <v>2540</v>
      </c>
      <c r="X118" s="4" t="s">
        <v>180</v>
      </c>
      <c r="Y118" s="4" t="s">
        <v>481</v>
      </c>
      <c r="Z118" s="5" t="s">
        <v>2810</v>
      </c>
      <c r="AA118" s="4"/>
      <c r="AB118" s="4"/>
      <c r="AC118" s="4"/>
      <c r="AD118" s="4"/>
      <c r="AE118" s="4"/>
      <c r="AF118" s="4" t="s">
        <v>2809</v>
      </c>
      <c r="AG118" s="4"/>
      <c r="AH118" s="4" t="s">
        <v>2808</v>
      </c>
      <c r="AI118" s="4" t="s">
        <v>2807</v>
      </c>
      <c r="AJ118" s="3" t="s">
        <v>2447</v>
      </c>
      <c r="AK118" t="s">
        <v>62</v>
      </c>
    </row>
    <row r="119" spans="1:37" ht="63.75" x14ac:dyDescent="0.2">
      <c r="A119" s="5" t="s">
        <v>2806</v>
      </c>
      <c r="B119" s="4" t="s">
        <v>2805</v>
      </c>
      <c r="C119" s="4" t="s">
        <v>2804</v>
      </c>
      <c r="D119" s="4"/>
      <c r="E119" s="4" t="s">
        <v>21</v>
      </c>
      <c r="F119" s="4"/>
      <c r="G119" s="4" t="s">
        <v>2803</v>
      </c>
      <c r="H119" s="4"/>
      <c r="I119" s="4"/>
      <c r="J119" s="4" t="s">
        <v>2793</v>
      </c>
      <c r="K119" s="4" t="s">
        <v>2802</v>
      </c>
      <c r="L119" s="4" t="s">
        <v>37</v>
      </c>
      <c r="M119" s="4"/>
      <c r="N119" s="4" t="s">
        <v>182</v>
      </c>
      <c r="O119" s="4" t="s">
        <v>2544</v>
      </c>
      <c r="P119" s="4" t="s">
        <v>72</v>
      </c>
      <c r="Q119" s="4" t="s">
        <v>2543</v>
      </c>
      <c r="R119" s="4" t="s">
        <v>12</v>
      </c>
      <c r="S119" s="4"/>
      <c r="T119" s="4" t="s">
        <v>2801</v>
      </c>
      <c r="U119" s="4" t="s">
        <v>2541</v>
      </c>
      <c r="V119" s="4" t="s">
        <v>180</v>
      </c>
      <c r="W119" s="5" t="s">
        <v>2540</v>
      </c>
      <c r="X119" s="4" t="s">
        <v>180</v>
      </c>
      <c r="Y119" s="4" t="s">
        <v>481</v>
      </c>
      <c r="Z119" s="5" t="s">
        <v>2800</v>
      </c>
      <c r="AA119" s="4"/>
      <c r="AB119" s="4"/>
      <c r="AC119" s="4"/>
      <c r="AD119" s="4"/>
      <c r="AE119" s="4"/>
      <c r="AF119" s="4" t="s">
        <v>892</v>
      </c>
      <c r="AG119" s="4"/>
      <c r="AH119" s="4" t="s">
        <v>2799</v>
      </c>
      <c r="AI119" s="4" t="s">
        <v>2798</v>
      </c>
      <c r="AJ119" s="3" t="s">
        <v>2447</v>
      </c>
      <c r="AK119" t="s">
        <v>62</v>
      </c>
    </row>
    <row r="120" spans="1:37" ht="38.25" x14ac:dyDescent="0.2">
      <c r="A120" s="5" t="s">
        <v>2797</v>
      </c>
      <c r="B120" s="4" t="s">
        <v>2796</v>
      </c>
      <c r="C120" s="4" t="s">
        <v>2795</v>
      </c>
      <c r="D120" s="4"/>
      <c r="E120" s="4" t="s">
        <v>21</v>
      </c>
      <c r="F120" s="4"/>
      <c r="G120" s="4" t="s">
        <v>2794</v>
      </c>
      <c r="H120" s="4"/>
      <c r="I120" s="4"/>
      <c r="J120" s="4" t="s">
        <v>2793</v>
      </c>
      <c r="K120" s="4" t="s">
        <v>2792</v>
      </c>
      <c r="L120" s="4" t="s">
        <v>37</v>
      </c>
      <c r="M120" s="4"/>
      <c r="N120" s="4" t="s">
        <v>182</v>
      </c>
      <c r="O120" s="4" t="s">
        <v>2544</v>
      </c>
      <c r="P120" s="4" t="s">
        <v>53</v>
      </c>
      <c r="Q120" s="4" t="s">
        <v>2543</v>
      </c>
      <c r="R120" s="4" t="s">
        <v>12</v>
      </c>
      <c r="S120" s="4"/>
      <c r="T120" s="4" t="s">
        <v>2791</v>
      </c>
      <c r="U120" s="4" t="s">
        <v>2541</v>
      </c>
      <c r="V120" s="4" t="s">
        <v>180</v>
      </c>
      <c r="W120" s="5" t="s">
        <v>2540</v>
      </c>
      <c r="X120" s="4" t="s">
        <v>180</v>
      </c>
      <c r="Y120" s="4" t="s">
        <v>481</v>
      </c>
      <c r="Z120" s="5" t="s">
        <v>2790</v>
      </c>
      <c r="AA120" s="4"/>
      <c r="AB120" s="4"/>
      <c r="AC120" s="4"/>
      <c r="AD120" s="4"/>
      <c r="AE120" s="4"/>
      <c r="AF120" s="4" t="s">
        <v>2492</v>
      </c>
      <c r="AG120" s="4"/>
      <c r="AH120" s="4" t="s">
        <v>2789</v>
      </c>
      <c r="AI120" s="4" t="s">
        <v>2788</v>
      </c>
      <c r="AJ120" s="3" t="s">
        <v>2447</v>
      </c>
      <c r="AK120" t="s">
        <v>62</v>
      </c>
    </row>
    <row r="121" spans="1:37" ht="89.25" x14ac:dyDescent="0.2">
      <c r="A121" s="5" t="s">
        <v>2787</v>
      </c>
      <c r="B121" s="4" t="s">
        <v>2786</v>
      </c>
      <c r="C121" s="4" t="s">
        <v>2785</v>
      </c>
      <c r="D121" s="4"/>
      <c r="E121" s="4" t="s">
        <v>21</v>
      </c>
      <c r="F121" s="4"/>
      <c r="G121" s="4" t="s">
        <v>2784</v>
      </c>
      <c r="H121" s="4"/>
      <c r="I121" s="4"/>
      <c r="J121" s="4" t="s">
        <v>2783</v>
      </c>
      <c r="K121" s="4" t="s">
        <v>2782</v>
      </c>
      <c r="L121" s="4" t="s">
        <v>37</v>
      </c>
      <c r="M121" s="4" t="s">
        <v>2781</v>
      </c>
      <c r="N121" s="4" t="s">
        <v>2780</v>
      </c>
      <c r="O121" s="4" t="s">
        <v>2482</v>
      </c>
      <c r="P121" s="4" t="s">
        <v>72</v>
      </c>
      <c r="Q121" s="4" t="s">
        <v>2481</v>
      </c>
      <c r="R121" s="4" t="s">
        <v>12</v>
      </c>
      <c r="S121" s="4"/>
      <c r="T121" s="4"/>
      <c r="U121" s="4" t="s">
        <v>2480</v>
      </c>
      <c r="V121" s="4" t="s">
        <v>2779</v>
      </c>
      <c r="W121" s="5" t="s">
        <v>2478</v>
      </c>
      <c r="X121" s="4" t="s">
        <v>127</v>
      </c>
      <c r="Y121" s="4" t="s">
        <v>481</v>
      </c>
      <c r="Z121" s="5" t="s">
        <v>2778</v>
      </c>
      <c r="AA121" s="4"/>
      <c r="AB121" s="4"/>
      <c r="AC121" s="4"/>
      <c r="AD121" s="4"/>
      <c r="AE121" s="4" t="s">
        <v>2777</v>
      </c>
      <c r="AF121" s="4" t="s">
        <v>84</v>
      </c>
      <c r="AG121" s="4"/>
      <c r="AH121" s="4" t="s">
        <v>2776</v>
      </c>
      <c r="AI121" s="4" t="s">
        <v>2775</v>
      </c>
      <c r="AJ121" s="3" t="s">
        <v>2447</v>
      </c>
      <c r="AK121" t="s">
        <v>62</v>
      </c>
    </row>
    <row r="122" spans="1:37" ht="25.5" x14ac:dyDescent="0.2">
      <c r="A122" s="5" t="s">
        <v>2774</v>
      </c>
      <c r="B122" s="4" t="s">
        <v>2773</v>
      </c>
      <c r="C122" s="4" t="s">
        <v>2772</v>
      </c>
      <c r="D122" s="4"/>
      <c r="E122" s="4" t="s">
        <v>21</v>
      </c>
      <c r="F122" s="4"/>
      <c r="G122" s="4" t="s">
        <v>2766</v>
      </c>
      <c r="H122" s="4"/>
      <c r="I122" s="4"/>
      <c r="J122" s="4" t="s">
        <v>2700</v>
      </c>
      <c r="K122" s="4"/>
      <c r="L122" s="4" t="s">
        <v>37</v>
      </c>
      <c r="M122" s="4"/>
      <c r="N122" s="4" t="s">
        <v>2009</v>
      </c>
      <c r="O122" s="4"/>
      <c r="P122" s="4" t="s">
        <v>53</v>
      </c>
      <c r="Q122" s="4" t="s">
        <v>2699</v>
      </c>
      <c r="R122" s="4" t="s">
        <v>1795</v>
      </c>
      <c r="S122" s="4"/>
      <c r="T122" s="4"/>
      <c r="U122" s="4" t="s">
        <v>2698</v>
      </c>
      <c r="V122" s="4" t="s">
        <v>2005</v>
      </c>
      <c r="W122" s="5" t="s">
        <v>2697</v>
      </c>
      <c r="X122" s="4" t="s">
        <v>127</v>
      </c>
      <c r="Y122" s="4" t="s">
        <v>2696</v>
      </c>
      <c r="Z122" s="5" t="s">
        <v>2771</v>
      </c>
      <c r="AA122" s="4"/>
      <c r="AB122" s="4"/>
      <c r="AC122" s="4"/>
      <c r="AD122" s="4"/>
      <c r="AE122" s="4"/>
      <c r="AF122" s="4" t="s">
        <v>84</v>
      </c>
      <c r="AG122" s="4"/>
      <c r="AH122" s="4" t="s">
        <v>2764</v>
      </c>
      <c r="AI122" s="4" t="s">
        <v>2770</v>
      </c>
      <c r="AJ122" s="3" t="s">
        <v>2447</v>
      </c>
      <c r="AK122" t="s">
        <v>62</v>
      </c>
    </row>
    <row r="123" spans="1:37" ht="25.5" x14ac:dyDescent="0.2">
      <c r="A123" s="5" t="s">
        <v>2769</v>
      </c>
      <c r="B123" s="4" t="s">
        <v>2768</v>
      </c>
      <c r="C123" s="4" t="s">
        <v>2767</v>
      </c>
      <c r="D123" s="4"/>
      <c r="E123" s="4" t="s">
        <v>21</v>
      </c>
      <c r="F123" s="4"/>
      <c r="G123" s="4" t="s">
        <v>2766</v>
      </c>
      <c r="H123" s="4"/>
      <c r="I123" s="4"/>
      <c r="J123" s="4" t="s">
        <v>2700</v>
      </c>
      <c r="K123" s="4"/>
      <c r="L123" s="4" t="s">
        <v>37</v>
      </c>
      <c r="M123" s="4"/>
      <c r="N123" s="4" t="s">
        <v>2009</v>
      </c>
      <c r="O123" s="4"/>
      <c r="P123" s="4" t="s">
        <v>53</v>
      </c>
      <c r="Q123" s="4" t="s">
        <v>2699</v>
      </c>
      <c r="R123" s="4" t="s">
        <v>1795</v>
      </c>
      <c r="S123" s="4"/>
      <c r="T123" s="4"/>
      <c r="U123" s="4" t="s">
        <v>2698</v>
      </c>
      <c r="V123" s="4" t="s">
        <v>2005</v>
      </c>
      <c r="W123" s="5" t="s">
        <v>2697</v>
      </c>
      <c r="X123" s="4" t="s">
        <v>127</v>
      </c>
      <c r="Y123" s="4" t="s">
        <v>2696</v>
      </c>
      <c r="Z123" s="5" t="s">
        <v>2765</v>
      </c>
      <c r="AA123" s="4"/>
      <c r="AB123" s="4"/>
      <c r="AC123" s="4"/>
      <c r="AD123" s="4"/>
      <c r="AE123" s="4"/>
      <c r="AF123" s="4" t="s">
        <v>84</v>
      </c>
      <c r="AG123" s="4"/>
      <c r="AH123" s="4" t="s">
        <v>2764</v>
      </c>
      <c r="AI123" s="4" t="s">
        <v>2763</v>
      </c>
      <c r="AJ123" s="3" t="s">
        <v>2447</v>
      </c>
      <c r="AK123" t="s">
        <v>62</v>
      </c>
    </row>
    <row r="124" spans="1:37" ht="38.25" x14ac:dyDescent="0.2">
      <c r="A124" s="5" t="s">
        <v>2762</v>
      </c>
      <c r="B124" s="4" t="s">
        <v>2761</v>
      </c>
      <c r="C124" s="4" t="s">
        <v>2760</v>
      </c>
      <c r="D124" s="4"/>
      <c r="E124" s="4" t="s">
        <v>21</v>
      </c>
      <c r="F124" s="4"/>
      <c r="G124" s="4" t="s">
        <v>2759</v>
      </c>
      <c r="H124" s="4"/>
      <c r="I124" s="4"/>
      <c r="J124" s="4" t="s">
        <v>2758</v>
      </c>
      <c r="K124" s="4" t="s">
        <v>2757</v>
      </c>
      <c r="L124" s="4" t="s">
        <v>37</v>
      </c>
      <c r="M124" s="4"/>
      <c r="N124" s="4" t="s">
        <v>2290</v>
      </c>
      <c r="O124" s="4" t="s">
        <v>1433</v>
      </c>
      <c r="P124" s="4" t="s">
        <v>13</v>
      </c>
      <c r="Q124" s="4" t="s">
        <v>12</v>
      </c>
      <c r="R124" s="4" t="s">
        <v>12</v>
      </c>
      <c r="S124" s="4"/>
      <c r="T124" s="4" t="s">
        <v>2756</v>
      </c>
      <c r="U124" s="4" t="s">
        <v>1431</v>
      </c>
      <c r="V124" s="4" t="s">
        <v>2286</v>
      </c>
      <c r="W124" s="5" t="s">
        <v>1429</v>
      </c>
      <c r="X124" s="4" t="s">
        <v>127</v>
      </c>
      <c r="Y124" s="4" t="s">
        <v>49</v>
      </c>
      <c r="Z124" s="5" t="s">
        <v>2755</v>
      </c>
      <c r="AA124" s="4"/>
      <c r="AB124" s="4"/>
      <c r="AC124" s="4"/>
      <c r="AD124" s="4"/>
      <c r="AE124" s="4"/>
      <c r="AF124" s="4" t="s">
        <v>2235</v>
      </c>
      <c r="AG124" s="4"/>
      <c r="AH124" s="4" t="s">
        <v>2754</v>
      </c>
      <c r="AI124" s="4" t="s">
        <v>2754</v>
      </c>
      <c r="AJ124" s="3" t="s">
        <v>2447</v>
      </c>
      <c r="AK124" t="s">
        <v>62</v>
      </c>
    </row>
    <row r="125" spans="1:37" ht="51" x14ac:dyDescent="0.2">
      <c r="A125" s="5" t="s">
        <v>2753</v>
      </c>
      <c r="B125" s="4" t="s">
        <v>2752</v>
      </c>
      <c r="C125" s="4" t="s">
        <v>2751</v>
      </c>
      <c r="D125" s="4"/>
      <c r="E125" s="4" t="s">
        <v>21</v>
      </c>
      <c r="F125" s="4"/>
      <c r="G125" s="4" t="s">
        <v>2750</v>
      </c>
      <c r="H125" s="4"/>
      <c r="I125" s="4"/>
      <c r="J125" s="4" t="s">
        <v>2749</v>
      </c>
      <c r="K125" s="4" t="s">
        <v>2748</v>
      </c>
      <c r="L125" s="4" t="s">
        <v>37</v>
      </c>
      <c r="M125" s="4"/>
      <c r="N125" s="4" t="s">
        <v>131</v>
      </c>
      <c r="O125" s="4" t="s">
        <v>2747</v>
      </c>
      <c r="P125" s="4" t="s">
        <v>53</v>
      </c>
      <c r="Q125" s="4" t="s">
        <v>12</v>
      </c>
      <c r="R125" s="4" t="s">
        <v>12</v>
      </c>
      <c r="S125" s="4"/>
      <c r="T125" s="4" t="s">
        <v>2746</v>
      </c>
      <c r="U125" s="4" t="s">
        <v>2745</v>
      </c>
      <c r="V125" s="4" t="s">
        <v>127</v>
      </c>
      <c r="W125" s="5" t="s">
        <v>2744</v>
      </c>
      <c r="X125" s="4" t="s">
        <v>127</v>
      </c>
      <c r="Y125" s="4" t="s">
        <v>72</v>
      </c>
      <c r="Z125" s="5" t="s">
        <v>2743</v>
      </c>
      <c r="AA125" s="4"/>
      <c r="AB125" s="4"/>
      <c r="AC125" s="4"/>
      <c r="AD125" s="4"/>
      <c r="AE125" s="4" t="s">
        <v>2742</v>
      </c>
      <c r="AF125" s="4" t="s">
        <v>1618</v>
      </c>
      <c r="AG125" s="4"/>
      <c r="AH125" s="4" t="s">
        <v>2741</v>
      </c>
      <c r="AI125" s="4" t="s">
        <v>2740</v>
      </c>
      <c r="AJ125" s="3" t="s">
        <v>2447</v>
      </c>
      <c r="AK125" t="s">
        <v>62</v>
      </c>
    </row>
    <row r="126" spans="1:37" ht="25.5" x14ac:dyDescent="0.2">
      <c r="A126" s="5" t="s">
        <v>2739</v>
      </c>
      <c r="B126" s="4" t="s">
        <v>2738</v>
      </c>
      <c r="C126" s="4" t="s">
        <v>2737</v>
      </c>
      <c r="D126" s="4"/>
      <c r="E126" s="4" t="s">
        <v>21</v>
      </c>
      <c r="F126" s="4"/>
      <c r="G126" s="4" t="s">
        <v>2736</v>
      </c>
      <c r="H126" s="4"/>
      <c r="I126" s="4"/>
      <c r="J126" s="4" t="s">
        <v>2723</v>
      </c>
      <c r="K126" s="4" t="s">
        <v>2735</v>
      </c>
      <c r="L126" s="4" t="s">
        <v>37</v>
      </c>
      <c r="M126" s="4" t="s">
        <v>2734</v>
      </c>
      <c r="N126" s="4" t="s">
        <v>131</v>
      </c>
      <c r="O126" s="4" t="s">
        <v>2578</v>
      </c>
      <c r="P126" s="4" t="s">
        <v>13</v>
      </c>
      <c r="Q126" s="4" t="s">
        <v>12</v>
      </c>
      <c r="R126" s="4" t="s">
        <v>12</v>
      </c>
      <c r="S126" s="4"/>
      <c r="T126" s="4" t="s">
        <v>2733</v>
      </c>
      <c r="U126" s="4" t="s">
        <v>1392</v>
      </c>
      <c r="V126" s="4" t="s">
        <v>127</v>
      </c>
      <c r="W126" s="5" t="s">
        <v>2576</v>
      </c>
      <c r="X126" s="4" t="s">
        <v>127</v>
      </c>
      <c r="Y126" s="4" t="s">
        <v>481</v>
      </c>
      <c r="Z126" s="5" t="s">
        <v>2732</v>
      </c>
      <c r="AA126" s="4"/>
      <c r="AB126" s="4"/>
      <c r="AC126" s="4"/>
      <c r="AD126" s="4"/>
      <c r="AE126" s="4" t="s">
        <v>2731</v>
      </c>
      <c r="AF126" s="4" t="s">
        <v>2730</v>
      </c>
      <c r="AG126" s="4"/>
      <c r="AH126" s="4" t="s">
        <v>2729</v>
      </c>
      <c r="AI126" s="4" t="s">
        <v>2728</v>
      </c>
      <c r="AJ126" s="3" t="s">
        <v>2447</v>
      </c>
      <c r="AK126" t="s">
        <v>62</v>
      </c>
    </row>
    <row r="127" spans="1:37" ht="25.5" x14ac:dyDescent="0.2">
      <c r="A127" s="5" t="s">
        <v>2727</v>
      </c>
      <c r="B127" s="4" t="s">
        <v>2726</v>
      </c>
      <c r="C127" s="4" t="s">
        <v>2725</v>
      </c>
      <c r="D127" s="4"/>
      <c r="E127" s="4" t="s">
        <v>21</v>
      </c>
      <c r="F127" s="4"/>
      <c r="G127" s="4" t="s">
        <v>2724</v>
      </c>
      <c r="H127" s="4"/>
      <c r="I127" s="4"/>
      <c r="J127" s="4" t="s">
        <v>2723</v>
      </c>
      <c r="K127" s="4" t="s">
        <v>2722</v>
      </c>
      <c r="L127" s="4" t="s">
        <v>37</v>
      </c>
      <c r="M127" s="4" t="s">
        <v>2721</v>
      </c>
      <c r="N127" s="4" t="s">
        <v>131</v>
      </c>
      <c r="O127" s="4" t="s">
        <v>2578</v>
      </c>
      <c r="P127" s="4" t="s">
        <v>72</v>
      </c>
      <c r="Q127" s="4" t="s">
        <v>12</v>
      </c>
      <c r="R127" s="4" t="s">
        <v>12</v>
      </c>
      <c r="S127" s="4"/>
      <c r="T127" s="4" t="s">
        <v>2720</v>
      </c>
      <c r="U127" s="4" t="s">
        <v>1392</v>
      </c>
      <c r="V127" s="4" t="s">
        <v>127</v>
      </c>
      <c r="W127" s="5" t="s">
        <v>2576</v>
      </c>
      <c r="X127" s="4" t="s">
        <v>127</v>
      </c>
      <c r="Y127" s="4" t="s">
        <v>481</v>
      </c>
      <c r="Z127" s="5" t="s">
        <v>2719</v>
      </c>
      <c r="AA127" s="4"/>
      <c r="AB127" s="4"/>
      <c r="AC127" s="4"/>
      <c r="AD127" s="4"/>
      <c r="AE127" s="4" t="s">
        <v>2718</v>
      </c>
      <c r="AF127" s="4" t="s">
        <v>2717</v>
      </c>
      <c r="AG127" s="4"/>
      <c r="AH127" s="4" t="s">
        <v>2716</v>
      </c>
      <c r="AI127" s="4" t="s">
        <v>2715</v>
      </c>
      <c r="AJ127" s="3" t="s">
        <v>2447</v>
      </c>
      <c r="AK127" t="s">
        <v>62</v>
      </c>
    </row>
    <row r="128" spans="1:37" ht="38.25" x14ac:dyDescent="0.2">
      <c r="A128" s="5" t="s">
        <v>2714</v>
      </c>
      <c r="B128" s="4" t="s">
        <v>2713</v>
      </c>
      <c r="C128" s="4" t="s">
        <v>2712</v>
      </c>
      <c r="D128" s="4"/>
      <c r="E128" s="4" t="s">
        <v>21</v>
      </c>
      <c r="F128" s="4"/>
      <c r="G128" s="4" t="s">
        <v>2711</v>
      </c>
      <c r="H128" s="4"/>
      <c r="I128" s="4" t="s">
        <v>2710</v>
      </c>
      <c r="J128" s="4" t="s">
        <v>2709</v>
      </c>
      <c r="K128" s="4"/>
      <c r="L128" s="4" t="s">
        <v>37</v>
      </c>
      <c r="M128" s="4"/>
      <c r="N128" s="4" t="s">
        <v>131</v>
      </c>
      <c r="O128" s="4" t="s">
        <v>968</v>
      </c>
      <c r="P128" s="4" t="s">
        <v>34</v>
      </c>
      <c r="Q128" s="4" t="s">
        <v>12</v>
      </c>
      <c r="R128" s="4" t="s">
        <v>12</v>
      </c>
      <c r="S128" s="4"/>
      <c r="T128" s="4"/>
      <c r="U128" s="4" t="s">
        <v>967</v>
      </c>
      <c r="V128" s="4" t="s">
        <v>127</v>
      </c>
      <c r="W128" s="5" t="s">
        <v>966</v>
      </c>
      <c r="X128" s="4" t="s">
        <v>127</v>
      </c>
      <c r="Y128" s="4" t="s">
        <v>34</v>
      </c>
      <c r="Z128" s="5" t="s">
        <v>2708</v>
      </c>
      <c r="AA128" s="4"/>
      <c r="AB128" s="4"/>
      <c r="AC128" s="4"/>
      <c r="AD128" s="4"/>
      <c r="AE128" s="4" t="s">
        <v>2707</v>
      </c>
      <c r="AF128" s="4" t="s">
        <v>84</v>
      </c>
      <c r="AG128" s="4"/>
      <c r="AH128" s="4" t="s">
        <v>2706</v>
      </c>
      <c r="AI128" s="4" t="s">
        <v>2705</v>
      </c>
      <c r="AJ128" s="3" t="s">
        <v>2447</v>
      </c>
      <c r="AK128" t="s">
        <v>62</v>
      </c>
    </row>
    <row r="129" spans="1:37" ht="25.5" x14ac:dyDescent="0.2">
      <c r="A129" s="5" t="s">
        <v>2704</v>
      </c>
      <c r="B129" s="4" t="s">
        <v>2703</v>
      </c>
      <c r="C129" s="4" t="s">
        <v>2702</v>
      </c>
      <c r="D129" s="4"/>
      <c r="E129" s="4" t="s">
        <v>21</v>
      </c>
      <c r="F129" s="4"/>
      <c r="G129" s="4" t="s">
        <v>2701</v>
      </c>
      <c r="H129" s="4"/>
      <c r="I129" s="4"/>
      <c r="J129" s="4" t="s">
        <v>2700</v>
      </c>
      <c r="K129" s="4"/>
      <c r="L129" s="4" t="s">
        <v>37</v>
      </c>
      <c r="M129" s="4"/>
      <c r="N129" s="4" t="s">
        <v>666</v>
      </c>
      <c r="O129" s="4"/>
      <c r="P129" s="4" t="s">
        <v>34</v>
      </c>
      <c r="Q129" s="4" t="s">
        <v>2699</v>
      </c>
      <c r="R129" s="4" t="s">
        <v>1795</v>
      </c>
      <c r="S129" s="4"/>
      <c r="T129" s="4"/>
      <c r="U129" s="4" t="s">
        <v>2698</v>
      </c>
      <c r="V129" s="4" t="s">
        <v>663</v>
      </c>
      <c r="W129" s="5" t="s">
        <v>2697</v>
      </c>
      <c r="X129" s="4" t="s">
        <v>127</v>
      </c>
      <c r="Y129" s="4" t="s">
        <v>2696</v>
      </c>
      <c r="Z129" s="5" t="s">
        <v>2695</v>
      </c>
      <c r="AA129" s="4"/>
      <c r="AB129" s="4"/>
      <c r="AC129" s="4"/>
      <c r="AD129" s="4"/>
      <c r="AE129" s="4"/>
      <c r="AF129" s="4" t="s">
        <v>84</v>
      </c>
      <c r="AG129" s="4"/>
      <c r="AH129" s="4" t="s">
        <v>2694</v>
      </c>
      <c r="AI129" s="4" t="s">
        <v>2693</v>
      </c>
      <c r="AJ129" s="3" t="s">
        <v>2447</v>
      </c>
      <c r="AK129" t="s">
        <v>62</v>
      </c>
    </row>
    <row r="130" spans="1:37" ht="51" x14ac:dyDescent="0.2">
      <c r="A130" s="5" t="s">
        <v>2692</v>
      </c>
      <c r="B130" s="4" t="s">
        <v>2691</v>
      </c>
      <c r="C130" s="4" t="s">
        <v>2690</v>
      </c>
      <c r="D130" s="4"/>
      <c r="E130" s="4" t="s">
        <v>21</v>
      </c>
      <c r="F130" s="4"/>
      <c r="G130" s="4" t="s">
        <v>2689</v>
      </c>
      <c r="H130" s="4"/>
      <c r="I130" s="4"/>
      <c r="J130" s="4" t="s">
        <v>2658</v>
      </c>
      <c r="K130" s="4" t="s">
        <v>2688</v>
      </c>
      <c r="L130" s="4" t="s">
        <v>37</v>
      </c>
      <c r="M130" s="4"/>
      <c r="N130" s="4" t="s">
        <v>131</v>
      </c>
      <c r="O130" s="4" t="s">
        <v>2544</v>
      </c>
      <c r="P130" s="4" t="s">
        <v>72</v>
      </c>
      <c r="Q130" s="4" t="s">
        <v>2543</v>
      </c>
      <c r="R130" s="4" t="s">
        <v>12</v>
      </c>
      <c r="S130" s="4"/>
      <c r="T130" s="4" t="s">
        <v>2687</v>
      </c>
      <c r="U130" s="4" t="s">
        <v>2541</v>
      </c>
      <c r="V130" s="4" t="s">
        <v>127</v>
      </c>
      <c r="W130" s="5" t="s">
        <v>2540</v>
      </c>
      <c r="X130" s="4" t="s">
        <v>127</v>
      </c>
      <c r="Y130" s="4" t="s">
        <v>288</v>
      </c>
      <c r="Z130" s="5" t="s">
        <v>2686</v>
      </c>
      <c r="AA130" s="4"/>
      <c r="AB130" s="4"/>
      <c r="AC130" s="4"/>
      <c r="AD130" s="4"/>
      <c r="AE130" s="4"/>
      <c r="AF130" s="4" t="s">
        <v>2685</v>
      </c>
      <c r="AG130" s="4"/>
      <c r="AH130" s="4" t="s">
        <v>2684</v>
      </c>
      <c r="AI130" s="4" t="s">
        <v>2683</v>
      </c>
      <c r="AJ130" s="3" t="s">
        <v>2447</v>
      </c>
      <c r="AK130" t="s">
        <v>62</v>
      </c>
    </row>
    <row r="131" spans="1:37" ht="25.5" x14ac:dyDescent="0.2">
      <c r="A131" s="5" t="s">
        <v>2682</v>
      </c>
      <c r="B131" s="4" t="s">
        <v>2681</v>
      </c>
      <c r="C131" s="4" t="s">
        <v>2680</v>
      </c>
      <c r="D131" s="4"/>
      <c r="E131" s="4" t="s">
        <v>21</v>
      </c>
      <c r="F131" s="4"/>
      <c r="G131" s="4" t="s">
        <v>2679</v>
      </c>
      <c r="H131" s="4"/>
      <c r="I131" s="4"/>
      <c r="J131" s="4" t="s">
        <v>2658</v>
      </c>
      <c r="K131" s="4" t="s">
        <v>2678</v>
      </c>
      <c r="L131" s="4" t="s">
        <v>37</v>
      </c>
      <c r="M131" s="4"/>
      <c r="N131" s="4" t="s">
        <v>131</v>
      </c>
      <c r="O131" s="4" t="s">
        <v>2544</v>
      </c>
      <c r="P131" s="4" t="s">
        <v>53</v>
      </c>
      <c r="Q131" s="4" t="s">
        <v>2543</v>
      </c>
      <c r="R131" s="4" t="s">
        <v>12</v>
      </c>
      <c r="S131" s="4"/>
      <c r="T131" s="4" t="s">
        <v>2677</v>
      </c>
      <c r="U131" s="4" t="s">
        <v>2541</v>
      </c>
      <c r="V131" s="4" t="s">
        <v>127</v>
      </c>
      <c r="W131" s="5" t="s">
        <v>2540</v>
      </c>
      <c r="X131" s="4" t="s">
        <v>127</v>
      </c>
      <c r="Y131" s="4" t="s">
        <v>288</v>
      </c>
      <c r="Z131" s="5" t="s">
        <v>2676</v>
      </c>
      <c r="AA131" s="4"/>
      <c r="AB131" s="4"/>
      <c r="AC131" s="4"/>
      <c r="AD131" s="4"/>
      <c r="AE131" s="4"/>
      <c r="AF131" s="4" t="s">
        <v>2675</v>
      </c>
      <c r="AG131" s="4"/>
      <c r="AH131" s="4" t="s">
        <v>2674</v>
      </c>
      <c r="AI131" s="4" t="s">
        <v>2673</v>
      </c>
      <c r="AJ131" s="3" t="s">
        <v>2447</v>
      </c>
      <c r="AK131" t="s">
        <v>62</v>
      </c>
    </row>
    <row r="132" spans="1:37" ht="51" x14ac:dyDescent="0.2">
      <c r="A132" s="5" t="s">
        <v>2672</v>
      </c>
      <c r="B132" s="4" t="s">
        <v>2671</v>
      </c>
      <c r="C132" s="4" t="s">
        <v>2670</v>
      </c>
      <c r="D132" s="4"/>
      <c r="E132" s="4" t="s">
        <v>21</v>
      </c>
      <c r="F132" s="4"/>
      <c r="G132" s="4" t="s">
        <v>2669</v>
      </c>
      <c r="H132" s="4"/>
      <c r="I132" s="4"/>
      <c r="J132" s="4" t="s">
        <v>2658</v>
      </c>
      <c r="K132" s="4" t="s">
        <v>2668</v>
      </c>
      <c r="L132" s="4" t="s">
        <v>37</v>
      </c>
      <c r="M132" s="4"/>
      <c r="N132" s="4" t="s">
        <v>131</v>
      </c>
      <c r="O132" s="4" t="s">
        <v>2544</v>
      </c>
      <c r="P132" s="4" t="s">
        <v>13</v>
      </c>
      <c r="Q132" s="4" t="s">
        <v>2543</v>
      </c>
      <c r="R132" s="4" t="s">
        <v>12</v>
      </c>
      <c r="S132" s="4"/>
      <c r="T132" s="4" t="s">
        <v>2667</v>
      </c>
      <c r="U132" s="4" t="s">
        <v>2541</v>
      </c>
      <c r="V132" s="4" t="s">
        <v>127</v>
      </c>
      <c r="W132" s="5" t="s">
        <v>2540</v>
      </c>
      <c r="X132" s="4" t="s">
        <v>127</v>
      </c>
      <c r="Y132" s="4" t="s">
        <v>288</v>
      </c>
      <c r="Z132" s="5" t="s">
        <v>2666</v>
      </c>
      <c r="AA132" s="4"/>
      <c r="AB132" s="4"/>
      <c r="AC132" s="4"/>
      <c r="AD132" s="4"/>
      <c r="AE132" s="4"/>
      <c r="AF132" s="4" t="s">
        <v>2665</v>
      </c>
      <c r="AG132" s="4"/>
      <c r="AH132" s="4" t="s">
        <v>2664</v>
      </c>
      <c r="AI132" s="4" t="s">
        <v>2663</v>
      </c>
      <c r="AJ132" s="3" t="s">
        <v>2447</v>
      </c>
      <c r="AK132" t="s">
        <v>62</v>
      </c>
    </row>
    <row r="133" spans="1:37" ht="38.25" x14ac:dyDescent="0.2">
      <c r="A133" s="5" t="s">
        <v>2662</v>
      </c>
      <c r="B133" s="4" t="s">
        <v>2661</v>
      </c>
      <c r="C133" s="4" t="s">
        <v>2660</v>
      </c>
      <c r="D133" s="4"/>
      <c r="E133" s="4" t="s">
        <v>21</v>
      </c>
      <c r="F133" s="4"/>
      <c r="G133" s="4" t="s">
        <v>2659</v>
      </c>
      <c r="H133" s="4"/>
      <c r="I133" s="4"/>
      <c r="J133" s="4" t="s">
        <v>2658</v>
      </c>
      <c r="K133" s="4" t="s">
        <v>2657</v>
      </c>
      <c r="L133" s="4" t="s">
        <v>37</v>
      </c>
      <c r="M133" s="4"/>
      <c r="N133" s="4" t="s">
        <v>131</v>
      </c>
      <c r="O133" s="4" t="s">
        <v>2544</v>
      </c>
      <c r="P133" s="4" t="s">
        <v>34</v>
      </c>
      <c r="Q133" s="4" t="s">
        <v>2543</v>
      </c>
      <c r="R133" s="4" t="s">
        <v>12</v>
      </c>
      <c r="S133" s="4"/>
      <c r="T133" s="4" t="s">
        <v>2656</v>
      </c>
      <c r="U133" s="4" t="s">
        <v>2541</v>
      </c>
      <c r="V133" s="4" t="s">
        <v>127</v>
      </c>
      <c r="W133" s="5" t="s">
        <v>2540</v>
      </c>
      <c r="X133" s="4" t="s">
        <v>127</v>
      </c>
      <c r="Y133" s="4" t="s">
        <v>288</v>
      </c>
      <c r="Z133" s="5" t="s">
        <v>2655</v>
      </c>
      <c r="AA133" s="4"/>
      <c r="AB133" s="4"/>
      <c r="AC133" s="4"/>
      <c r="AD133" s="4"/>
      <c r="AE133" s="4"/>
      <c r="AF133" s="4" t="s">
        <v>2654</v>
      </c>
      <c r="AG133" s="4"/>
      <c r="AH133" s="4" t="s">
        <v>2653</v>
      </c>
      <c r="AI133" s="4" t="s">
        <v>2652</v>
      </c>
      <c r="AJ133" s="3" t="s">
        <v>2447</v>
      </c>
      <c r="AK133" t="s">
        <v>62</v>
      </c>
    </row>
    <row r="134" spans="1:37" ht="25.5" x14ac:dyDescent="0.2">
      <c r="A134" s="5" t="s">
        <v>2651</v>
      </c>
      <c r="B134" s="4" t="s">
        <v>2650</v>
      </c>
      <c r="C134" s="4" t="s">
        <v>2649</v>
      </c>
      <c r="D134" s="4"/>
      <c r="E134" s="4" t="s">
        <v>21</v>
      </c>
      <c r="F134" s="4"/>
      <c r="G134" s="4" t="s">
        <v>2648</v>
      </c>
      <c r="H134" s="4"/>
      <c r="I134" s="4"/>
      <c r="J134" s="4" t="s">
        <v>2647</v>
      </c>
      <c r="K134" s="4" t="s">
        <v>2646</v>
      </c>
      <c r="L134" s="4" t="s">
        <v>16</v>
      </c>
      <c r="M134" s="4"/>
      <c r="N134" s="4" t="s">
        <v>131</v>
      </c>
      <c r="O134" s="4" t="s">
        <v>2645</v>
      </c>
      <c r="P134" s="4" t="s">
        <v>13</v>
      </c>
      <c r="Q134" s="4" t="s">
        <v>12</v>
      </c>
      <c r="R134" s="4" t="s">
        <v>12</v>
      </c>
      <c r="S134" s="4"/>
      <c r="T134" s="4"/>
      <c r="U134" s="4" t="s">
        <v>2644</v>
      </c>
      <c r="V134" s="4" t="s">
        <v>127</v>
      </c>
      <c r="W134" s="5" t="s">
        <v>2643</v>
      </c>
      <c r="X134" s="4" t="s">
        <v>127</v>
      </c>
      <c r="Y134" s="4" t="s">
        <v>103</v>
      </c>
      <c r="Z134" s="5" t="s">
        <v>2642</v>
      </c>
      <c r="AA134" s="4"/>
      <c r="AB134" s="4"/>
      <c r="AC134" s="4"/>
      <c r="AD134" s="4"/>
      <c r="AE134" s="4"/>
      <c r="AF134" s="4" t="s">
        <v>84</v>
      </c>
      <c r="AG134" s="4"/>
      <c r="AH134" s="4" t="s">
        <v>2641</v>
      </c>
      <c r="AI134" s="4" t="s">
        <v>2641</v>
      </c>
      <c r="AJ134" s="3" t="s">
        <v>2447</v>
      </c>
      <c r="AK134" t="s">
        <v>81</v>
      </c>
    </row>
    <row r="135" spans="1:37" ht="51" x14ac:dyDescent="0.2">
      <c r="A135" s="5" t="s">
        <v>2640</v>
      </c>
      <c r="B135" s="4" t="s">
        <v>2639</v>
      </c>
      <c r="C135" s="4" t="s">
        <v>2638</v>
      </c>
      <c r="D135" s="4"/>
      <c r="E135" s="4" t="s">
        <v>21</v>
      </c>
      <c r="F135" s="4"/>
      <c r="G135" s="4" t="s">
        <v>2637</v>
      </c>
      <c r="H135" s="4"/>
      <c r="I135" s="4"/>
      <c r="J135" s="4" t="s">
        <v>2629</v>
      </c>
      <c r="K135" s="4"/>
      <c r="L135" s="4" t="s">
        <v>37</v>
      </c>
      <c r="M135" s="4"/>
      <c r="N135" s="4" t="s">
        <v>131</v>
      </c>
      <c r="O135" s="4" t="s">
        <v>2628</v>
      </c>
      <c r="P135" s="4" t="s">
        <v>13</v>
      </c>
      <c r="Q135" s="4" t="s">
        <v>12</v>
      </c>
      <c r="R135" s="4" t="s">
        <v>12</v>
      </c>
      <c r="S135" s="4"/>
      <c r="T135" s="4"/>
      <c r="U135" s="4" t="s">
        <v>2627</v>
      </c>
      <c r="V135" s="4" t="s">
        <v>127</v>
      </c>
      <c r="W135" s="5" t="s">
        <v>2626</v>
      </c>
      <c r="X135" s="4" t="s">
        <v>127</v>
      </c>
      <c r="Y135" s="4" t="s">
        <v>2625</v>
      </c>
      <c r="Z135" s="5" t="s">
        <v>2636</v>
      </c>
      <c r="AA135" s="4"/>
      <c r="AB135" s="4"/>
      <c r="AC135" s="4"/>
      <c r="AD135" s="4"/>
      <c r="AE135" s="4"/>
      <c r="AF135" s="4" t="s">
        <v>84</v>
      </c>
      <c r="AG135" s="4"/>
      <c r="AH135" s="4" t="s">
        <v>2635</v>
      </c>
      <c r="AI135" s="4" t="s">
        <v>2634</v>
      </c>
      <c r="AJ135" s="3" t="s">
        <v>2447</v>
      </c>
      <c r="AK135" t="s">
        <v>62</v>
      </c>
    </row>
    <row r="136" spans="1:37" ht="25.5" x14ac:dyDescent="0.2">
      <c r="A136" s="5" t="s">
        <v>2633</v>
      </c>
      <c r="B136" s="4" t="s">
        <v>2632</v>
      </c>
      <c r="C136" s="4" t="s">
        <v>2631</v>
      </c>
      <c r="D136" s="4"/>
      <c r="E136" s="4" t="s">
        <v>21</v>
      </c>
      <c r="F136" s="4"/>
      <c r="G136" s="4" t="s">
        <v>2630</v>
      </c>
      <c r="H136" s="4"/>
      <c r="I136" s="4"/>
      <c r="J136" s="4" t="s">
        <v>2629</v>
      </c>
      <c r="K136" s="4"/>
      <c r="L136" s="4" t="s">
        <v>37</v>
      </c>
      <c r="M136" s="4"/>
      <c r="N136" s="4" t="s">
        <v>131</v>
      </c>
      <c r="O136" s="4" t="s">
        <v>2628</v>
      </c>
      <c r="P136" s="4" t="s">
        <v>13</v>
      </c>
      <c r="Q136" s="4" t="s">
        <v>12</v>
      </c>
      <c r="R136" s="4" t="s">
        <v>12</v>
      </c>
      <c r="S136" s="4"/>
      <c r="T136" s="4"/>
      <c r="U136" s="4" t="s">
        <v>2627</v>
      </c>
      <c r="V136" s="4" t="s">
        <v>127</v>
      </c>
      <c r="W136" s="5" t="s">
        <v>2626</v>
      </c>
      <c r="X136" s="4" t="s">
        <v>127</v>
      </c>
      <c r="Y136" s="4" t="s">
        <v>2625</v>
      </c>
      <c r="Z136" s="5" t="s">
        <v>2624</v>
      </c>
      <c r="AA136" s="4"/>
      <c r="AB136" s="4"/>
      <c r="AC136" s="4"/>
      <c r="AD136" s="4"/>
      <c r="AE136" s="4"/>
      <c r="AF136" s="4" t="s">
        <v>84</v>
      </c>
      <c r="AG136" s="4"/>
      <c r="AH136" s="4" t="s">
        <v>2623</v>
      </c>
      <c r="AI136" s="4" t="s">
        <v>2622</v>
      </c>
      <c r="AJ136" s="3" t="s">
        <v>2447</v>
      </c>
      <c r="AK136" t="s">
        <v>62</v>
      </c>
    </row>
    <row r="137" spans="1:37" ht="25.5" x14ac:dyDescent="0.2">
      <c r="A137" s="5" t="s">
        <v>2621</v>
      </c>
      <c r="B137" s="4" t="s">
        <v>2620</v>
      </c>
      <c r="C137" s="4" t="s">
        <v>2619</v>
      </c>
      <c r="D137" s="4"/>
      <c r="E137" s="4" t="s">
        <v>21</v>
      </c>
      <c r="F137" s="4"/>
      <c r="G137" s="4" t="s">
        <v>2618</v>
      </c>
      <c r="H137" s="4"/>
      <c r="I137" s="4"/>
      <c r="J137" s="4" t="s">
        <v>700</v>
      </c>
      <c r="K137" s="4" t="s">
        <v>2617</v>
      </c>
      <c r="L137" s="4" t="s">
        <v>1542</v>
      </c>
      <c r="M137" s="4"/>
      <c r="N137" s="4" t="s">
        <v>649</v>
      </c>
      <c r="O137" s="4" t="s">
        <v>2616</v>
      </c>
      <c r="P137" s="4" t="s">
        <v>106</v>
      </c>
      <c r="Q137" s="4" t="s">
        <v>12</v>
      </c>
      <c r="R137" s="4"/>
      <c r="S137" s="4"/>
      <c r="T137" s="4" t="s">
        <v>2615</v>
      </c>
      <c r="U137" s="4" t="s">
        <v>10</v>
      </c>
      <c r="V137" s="4" t="s">
        <v>87</v>
      </c>
      <c r="W137" s="5" t="s">
        <v>2614</v>
      </c>
      <c r="X137" s="4" t="s">
        <v>87</v>
      </c>
      <c r="Y137" s="4" t="s">
        <v>2613</v>
      </c>
      <c r="Z137" s="5" t="s">
        <v>2612</v>
      </c>
      <c r="AA137" s="4" t="s">
        <v>2610</v>
      </c>
      <c r="AB137" s="4" t="s">
        <v>2610</v>
      </c>
      <c r="AC137" s="4"/>
      <c r="AD137" s="4" t="s">
        <v>2610</v>
      </c>
      <c r="AE137" s="4"/>
      <c r="AF137" s="4" t="s">
        <v>2611</v>
      </c>
      <c r="AG137" s="4" t="s">
        <v>2610</v>
      </c>
      <c r="AH137" s="4" t="s">
        <v>2609</v>
      </c>
      <c r="AI137" s="4" t="s">
        <v>2609</v>
      </c>
      <c r="AJ137" s="3" t="s">
        <v>2447</v>
      </c>
      <c r="AK137" t="s">
        <v>0</v>
      </c>
    </row>
    <row r="138" spans="1:37" ht="25.5" x14ac:dyDescent="0.2">
      <c r="A138" s="5" t="s">
        <v>2608</v>
      </c>
      <c r="B138" s="4" t="s">
        <v>2607</v>
      </c>
      <c r="C138" s="4" t="s">
        <v>2606</v>
      </c>
      <c r="D138" s="4"/>
      <c r="E138" s="4" t="s">
        <v>21</v>
      </c>
      <c r="F138" s="4"/>
      <c r="G138" s="4" t="s">
        <v>2605</v>
      </c>
      <c r="H138" s="4"/>
      <c r="I138" s="4"/>
      <c r="J138" s="4" t="s">
        <v>2604</v>
      </c>
      <c r="K138" s="4"/>
      <c r="L138" s="4" t="s">
        <v>37</v>
      </c>
      <c r="M138" s="4"/>
      <c r="N138" s="4" t="s">
        <v>2603</v>
      </c>
      <c r="O138" s="4"/>
      <c r="P138" s="4" t="s">
        <v>13</v>
      </c>
      <c r="Q138" s="4" t="s">
        <v>12</v>
      </c>
      <c r="R138" s="4" t="s">
        <v>12</v>
      </c>
      <c r="S138" s="4"/>
      <c r="T138" s="4"/>
      <c r="U138" s="4" t="s">
        <v>2183</v>
      </c>
      <c r="V138" s="4" t="s">
        <v>2602</v>
      </c>
      <c r="W138" s="5" t="s">
        <v>2601</v>
      </c>
      <c r="X138" s="4" t="s">
        <v>87</v>
      </c>
      <c r="Y138" s="4" t="s">
        <v>215</v>
      </c>
      <c r="Z138" s="5" t="s">
        <v>2600</v>
      </c>
      <c r="AA138" s="4"/>
      <c r="AB138" s="4"/>
      <c r="AC138" s="4"/>
      <c r="AD138" s="4"/>
      <c r="AE138" s="4" t="s">
        <v>2599</v>
      </c>
      <c r="AF138" s="4" t="s">
        <v>84</v>
      </c>
      <c r="AG138" s="4"/>
      <c r="AH138" s="4" t="s">
        <v>2598</v>
      </c>
      <c r="AI138" s="4" t="s">
        <v>2597</v>
      </c>
      <c r="AJ138" s="3" t="s">
        <v>2447</v>
      </c>
      <c r="AK138" t="s">
        <v>62</v>
      </c>
    </row>
    <row r="139" spans="1:37" ht="25.5" x14ac:dyDescent="0.2">
      <c r="A139" s="5" t="s">
        <v>2596</v>
      </c>
      <c r="B139" s="4" t="s">
        <v>2595</v>
      </c>
      <c r="C139" s="4" t="s">
        <v>2594</v>
      </c>
      <c r="D139" s="4"/>
      <c r="E139" s="4" t="s">
        <v>21</v>
      </c>
      <c r="F139" s="4"/>
      <c r="G139" s="4" t="s">
        <v>2593</v>
      </c>
      <c r="H139" s="4"/>
      <c r="I139" s="4"/>
      <c r="J139" s="4" t="s">
        <v>2592</v>
      </c>
      <c r="K139" s="4"/>
      <c r="L139" s="4" t="s">
        <v>37</v>
      </c>
      <c r="M139" s="4"/>
      <c r="N139" s="4" t="s">
        <v>649</v>
      </c>
      <c r="O139" s="4" t="s">
        <v>2468</v>
      </c>
      <c r="P139" s="4" t="s">
        <v>34</v>
      </c>
      <c r="Q139" s="4" t="s">
        <v>12</v>
      </c>
      <c r="R139" s="4" t="s">
        <v>12</v>
      </c>
      <c r="S139" s="4"/>
      <c r="T139" s="4" t="s">
        <v>2591</v>
      </c>
      <c r="U139" s="4" t="s">
        <v>2466</v>
      </c>
      <c r="V139" s="4" t="s">
        <v>87</v>
      </c>
      <c r="W139" s="5" t="s">
        <v>2465</v>
      </c>
      <c r="X139" s="4" t="s">
        <v>87</v>
      </c>
      <c r="Y139" s="4" t="s">
        <v>2590</v>
      </c>
      <c r="Z139" s="5" t="s">
        <v>2589</v>
      </c>
      <c r="AA139" s="4"/>
      <c r="AB139" s="4"/>
      <c r="AC139" s="4"/>
      <c r="AD139" s="4"/>
      <c r="AE139" s="4"/>
      <c r="AF139" s="4" t="s">
        <v>2588</v>
      </c>
      <c r="AG139" s="4"/>
      <c r="AH139" s="4" t="s">
        <v>2587</v>
      </c>
      <c r="AI139" s="4" t="s">
        <v>2586</v>
      </c>
      <c r="AJ139" s="3" t="s">
        <v>2447</v>
      </c>
      <c r="AK139" t="s">
        <v>62</v>
      </c>
    </row>
    <row r="140" spans="1:37" ht="25.5" x14ac:dyDescent="0.2">
      <c r="A140" s="5" t="s">
        <v>2585</v>
      </c>
      <c r="B140" s="4" t="s">
        <v>2584</v>
      </c>
      <c r="C140" s="4" t="s">
        <v>2583</v>
      </c>
      <c r="D140" s="4"/>
      <c r="E140" s="4" t="s">
        <v>21</v>
      </c>
      <c r="F140" s="4"/>
      <c r="G140" s="4" t="s">
        <v>2582</v>
      </c>
      <c r="H140" s="4"/>
      <c r="I140" s="4"/>
      <c r="J140" s="4" t="s">
        <v>2581</v>
      </c>
      <c r="K140" s="4" t="s">
        <v>2580</v>
      </c>
      <c r="L140" s="4" t="s">
        <v>37</v>
      </c>
      <c r="M140" s="4" t="s">
        <v>2579</v>
      </c>
      <c r="N140" s="4" t="s">
        <v>649</v>
      </c>
      <c r="O140" s="4" t="s">
        <v>2578</v>
      </c>
      <c r="P140" s="4" t="s">
        <v>13</v>
      </c>
      <c r="Q140" s="4" t="s">
        <v>12</v>
      </c>
      <c r="R140" s="4" t="s">
        <v>12</v>
      </c>
      <c r="S140" s="4"/>
      <c r="T140" s="4" t="s">
        <v>2577</v>
      </c>
      <c r="U140" s="4" t="s">
        <v>1392</v>
      </c>
      <c r="V140" s="4" t="s">
        <v>87</v>
      </c>
      <c r="W140" s="5" t="s">
        <v>2576</v>
      </c>
      <c r="X140" s="4" t="s">
        <v>87</v>
      </c>
      <c r="Y140" s="4" t="s">
        <v>288</v>
      </c>
      <c r="Z140" s="5" t="s">
        <v>2575</v>
      </c>
      <c r="AA140" s="4"/>
      <c r="AB140" s="4"/>
      <c r="AC140" s="4"/>
      <c r="AD140" s="4"/>
      <c r="AE140" s="4" t="s">
        <v>2574</v>
      </c>
      <c r="AF140" s="4" t="s">
        <v>924</v>
      </c>
      <c r="AG140" s="4"/>
      <c r="AH140" s="4" t="s">
        <v>2573</v>
      </c>
      <c r="AI140" s="4" t="s">
        <v>2572</v>
      </c>
      <c r="AJ140" s="3" t="s">
        <v>2447</v>
      </c>
      <c r="AK140" t="s">
        <v>62</v>
      </c>
    </row>
    <row r="141" spans="1:37" ht="25.5" x14ac:dyDescent="0.2">
      <c r="A141" s="5" t="s">
        <v>2571</v>
      </c>
      <c r="B141" s="4" t="s">
        <v>2570</v>
      </c>
      <c r="C141" s="4" t="s">
        <v>2569</v>
      </c>
      <c r="D141" s="4"/>
      <c r="E141" s="4" t="s">
        <v>21</v>
      </c>
      <c r="F141" s="4"/>
      <c r="G141" s="4" t="s">
        <v>2568</v>
      </c>
      <c r="H141" s="4"/>
      <c r="I141" s="4"/>
      <c r="J141" s="4" t="s">
        <v>2567</v>
      </c>
      <c r="K141" s="4"/>
      <c r="L141" s="4" t="s">
        <v>37</v>
      </c>
      <c r="M141" s="4"/>
      <c r="N141" s="4" t="s">
        <v>649</v>
      </c>
      <c r="O141" s="4" t="s">
        <v>2566</v>
      </c>
      <c r="P141" s="4" t="s">
        <v>34</v>
      </c>
      <c r="Q141" s="4" t="s">
        <v>12</v>
      </c>
      <c r="R141" s="4" t="s">
        <v>12</v>
      </c>
      <c r="S141" s="4"/>
      <c r="T141" s="4"/>
      <c r="U141" s="4" t="s">
        <v>967</v>
      </c>
      <c r="V141" s="4" t="s">
        <v>87</v>
      </c>
      <c r="W141" s="5" t="s">
        <v>2565</v>
      </c>
      <c r="X141" s="4" t="s">
        <v>87</v>
      </c>
      <c r="Y141" s="4" t="s">
        <v>67</v>
      </c>
      <c r="Z141" s="5" t="s">
        <v>2564</v>
      </c>
      <c r="AA141" s="4"/>
      <c r="AB141" s="4"/>
      <c r="AC141" s="4"/>
      <c r="AD141" s="4"/>
      <c r="AE141" s="4" t="s">
        <v>2563</v>
      </c>
      <c r="AF141" s="4" t="s">
        <v>84</v>
      </c>
      <c r="AG141" s="4"/>
      <c r="AH141" s="4" t="s">
        <v>2562</v>
      </c>
      <c r="AI141" s="4" t="s">
        <v>2561</v>
      </c>
      <c r="AJ141" s="3" t="s">
        <v>2447</v>
      </c>
      <c r="AK141" t="s">
        <v>62</v>
      </c>
    </row>
    <row r="142" spans="1:37" ht="51" x14ac:dyDescent="0.2">
      <c r="A142" s="5" t="s">
        <v>2560</v>
      </c>
      <c r="B142" s="4" t="s">
        <v>2559</v>
      </c>
      <c r="C142" s="4" t="s">
        <v>2558</v>
      </c>
      <c r="D142" s="4"/>
      <c r="E142" s="4" t="s">
        <v>21</v>
      </c>
      <c r="F142" s="4"/>
      <c r="G142" s="4" t="s">
        <v>2557</v>
      </c>
      <c r="H142" s="4"/>
      <c r="I142" s="4"/>
      <c r="J142" s="4" t="s">
        <v>2546</v>
      </c>
      <c r="K142" s="4" t="s">
        <v>2556</v>
      </c>
      <c r="L142" s="4" t="s">
        <v>37</v>
      </c>
      <c r="M142" s="4"/>
      <c r="N142" s="4" t="s">
        <v>649</v>
      </c>
      <c r="O142" s="4" t="s">
        <v>2544</v>
      </c>
      <c r="P142" s="4" t="s">
        <v>72</v>
      </c>
      <c r="Q142" s="4" t="s">
        <v>2543</v>
      </c>
      <c r="R142" s="4" t="s">
        <v>12</v>
      </c>
      <c r="S142" s="4"/>
      <c r="T142" s="4" t="s">
        <v>2555</v>
      </c>
      <c r="U142" s="4" t="s">
        <v>2541</v>
      </c>
      <c r="V142" s="4" t="s">
        <v>87</v>
      </c>
      <c r="W142" s="5" t="s">
        <v>2540</v>
      </c>
      <c r="X142" s="4" t="s">
        <v>87</v>
      </c>
      <c r="Y142" s="4" t="s">
        <v>458</v>
      </c>
      <c r="Z142" s="5" t="s">
        <v>2554</v>
      </c>
      <c r="AA142" s="4"/>
      <c r="AB142" s="4"/>
      <c r="AC142" s="4"/>
      <c r="AD142" s="4"/>
      <c r="AE142" s="4"/>
      <c r="AF142" s="4" t="s">
        <v>2553</v>
      </c>
      <c r="AG142" s="4"/>
      <c r="AH142" s="4" t="s">
        <v>2552</v>
      </c>
      <c r="AI142" s="4" t="s">
        <v>2551</v>
      </c>
      <c r="AJ142" s="3" t="s">
        <v>2447</v>
      </c>
      <c r="AK142" t="s">
        <v>62</v>
      </c>
    </row>
    <row r="143" spans="1:37" ht="25.5" x14ac:dyDescent="0.2">
      <c r="A143" s="5" t="s">
        <v>2550</v>
      </c>
      <c r="B143" s="4" t="s">
        <v>2549</v>
      </c>
      <c r="C143" s="4" t="s">
        <v>2548</v>
      </c>
      <c r="D143" s="4"/>
      <c r="E143" s="4" t="s">
        <v>21</v>
      </c>
      <c r="F143" s="4"/>
      <c r="G143" s="4" t="s">
        <v>2547</v>
      </c>
      <c r="H143" s="4"/>
      <c r="I143" s="4"/>
      <c r="J143" s="4" t="s">
        <v>2546</v>
      </c>
      <c r="K143" s="4" t="s">
        <v>2545</v>
      </c>
      <c r="L143" s="4" t="s">
        <v>37</v>
      </c>
      <c r="M143" s="4"/>
      <c r="N143" s="4" t="s">
        <v>649</v>
      </c>
      <c r="O143" s="4" t="s">
        <v>2544</v>
      </c>
      <c r="P143" s="4" t="s">
        <v>34</v>
      </c>
      <c r="Q143" s="4" t="s">
        <v>2543</v>
      </c>
      <c r="R143" s="4" t="s">
        <v>12</v>
      </c>
      <c r="S143" s="4"/>
      <c r="T143" s="4" t="s">
        <v>2542</v>
      </c>
      <c r="U143" s="4" t="s">
        <v>2541</v>
      </c>
      <c r="V143" s="4" t="s">
        <v>87</v>
      </c>
      <c r="W143" s="5" t="s">
        <v>2540</v>
      </c>
      <c r="X143" s="4" t="s">
        <v>87</v>
      </c>
      <c r="Y143" s="4" t="s">
        <v>458</v>
      </c>
      <c r="Z143" s="5" t="s">
        <v>2539</v>
      </c>
      <c r="AA143" s="4"/>
      <c r="AB143" s="4"/>
      <c r="AC143" s="4"/>
      <c r="AD143" s="4"/>
      <c r="AE143" s="4"/>
      <c r="AF143" s="4" t="s">
        <v>2538</v>
      </c>
      <c r="AG143" s="4"/>
      <c r="AH143" s="4" t="s">
        <v>2537</v>
      </c>
      <c r="AI143" s="4" t="s">
        <v>2536</v>
      </c>
      <c r="AJ143" s="3" t="s">
        <v>2447</v>
      </c>
      <c r="AK143" t="s">
        <v>62</v>
      </c>
    </row>
    <row r="144" spans="1:37" x14ac:dyDescent="0.2">
      <c r="A144" s="5" t="s">
        <v>2535</v>
      </c>
      <c r="B144" s="4" t="s">
        <v>2534</v>
      </c>
      <c r="C144" s="4" t="s">
        <v>2533</v>
      </c>
      <c r="D144" s="4"/>
      <c r="E144" s="4" t="s">
        <v>21</v>
      </c>
      <c r="F144" s="4" t="s">
        <v>2532</v>
      </c>
      <c r="G144" s="4" t="s">
        <v>2531</v>
      </c>
      <c r="H144" s="4"/>
      <c r="I144" s="4"/>
      <c r="J144" s="4" t="s">
        <v>700</v>
      </c>
      <c r="K144" s="4" t="s">
        <v>2530</v>
      </c>
      <c r="L144" s="4" t="s">
        <v>16</v>
      </c>
      <c r="M144" s="4"/>
      <c r="N144" s="4" t="s">
        <v>649</v>
      </c>
      <c r="O144" s="4" t="s">
        <v>2529</v>
      </c>
      <c r="P144" s="4" t="s">
        <v>13</v>
      </c>
      <c r="Q144" s="4" t="s">
        <v>12</v>
      </c>
      <c r="R144" s="4" t="s">
        <v>12</v>
      </c>
      <c r="S144" s="4"/>
      <c r="T144" s="4" t="s">
        <v>2528</v>
      </c>
      <c r="U144" s="4" t="s">
        <v>2527</v>
      </c>
      <c r="V144" s="4" t="s">
        <v>87</v>
      </c>
      <c r="W144" s="5" t="s">
        <v>2526</v>
      </c>
      <c r="X144" s="4" t="s">
        <v>87</v>
      </c>
      <c r="Y144" s="4" t="s">
        <v>1115</v>
      </c>
      <c r="Z144" s="5" t="s">
        <v>2525</v>
      </c>
      <c r="AA144" s="4"/>
      <c r="AB144" s="4"/>
      <c r="AC144" s="4"/>
      <c r="AD144" s="4"/>
      <c r="AE144" s="4"/>
      <c r="AF144" s="4" t="s">
        <v>125</v>
      </c>
      <c r="AG144" s="4"/>
      <c r="AH144" s="4" t="s">
        <v>2524</v>
      </c>
      <c r="AI144" s="4" t="s">
        <v>2524</v>
      </c>
      <c r="AJ144" s="3" t="s">
        <v>2447</v>
      </c>
      <c r="AK144" t="s">
        <v>0</v>
      </c>
    </row>
    <row r="145" spans="1:37" ht="25.5" x14ac:dyDescent="0.2">
      <c r="A145" s="5" t="s">
        <v>2523</v>
      </c>
      <c r="B145" s="4" t="s">
        <v>2522</v>
      </c>
      <c r="C145" s="4" t="s">
        <v>2521</v>
      </c>
      <c r="D145" s="4"/>
      <c r="E145" s="4" t="s">
        <v>21</v>
      </c>
      <c r="F145" s="4"/>
      <c r="G145" s="4" t="s">
        <v>2520</v>
      </c>
      <c r="H145" s="4"/>
      <c r="I145" s="4"/>
      <c r="J145" s="4" t="s">
        <v>39</v>
      </c>
      <c r="K145" s="4" t="s">
        <v>2519</v>
      </c>
      <c r="L145" s="4" t="s">
        <v>37</v>
      </c>
      <c r="M145" s="4"/>
      <c r="N145" s="4" t="s">
        <v>36</v>
      </c>
      <c r="O145" s="4" t="s">
        <v>2509</v>
      </c>
      <c r="P145" s="4" t="s">
        <v>72</v>
      </c>
      <c r="Q145" s="4" t="s">
        <v>12</v>
      </c>
      <c r="R145" s="4"/>
      <c r="S145" s="4"/>
      <c r="T145" s="4" t="s">
        <v>2518</v>
      </c>
      <c r="U145" s="4" t="s">
        <v>51</v>
      </c>
      <c r="V145" s="4" t="s">
        <v>31</v>
      </c>
      <c r="W145" s="5" t="s">
        <v>2507</v>
      </c>
      <c r="X145" s="4" t="s">
        <v>31</v>
      </c>
      <c r="Y145" s="4" t="s">
        <v>106</v>
      </c>
      <c r="Z145" s="5" t="s">
        <v>2517</v>
      </c>
      <c r="AA145" s="4" t="s">
        <v>2505</v>
      </c>
      <c r="AB145" s="4" t="s">
        <v>2505</v>
      </c>
      <c r="AC145" s="4"/>
      <c r="AD145" s="4" t="s">
        <v>2505</v>
      </c>
      <c r="AE145" s="4"/>
      <c r="AF145" s="4" t="s">
        <v>2516</v>
      </c>
      <c r="AG145" s="4" t="s">
        <v>2505</v>
      </c>
      <c r="AH145" s="4" t="s">
        <v>2515</v>
      </c>
      <c r="AI145" s="4" t="s">
        <v>2515</v>
      </c>
      <c r="AJ145" s="3" t="s">
        <v>2447</v>
      </c>
      <c r="AK145" t="s">
        <v>0</v>
      </c>
    </row>
    <row r="146" spans="1:37" ht="25.5" x14ac:dyDescent="0.2">
      <c r="A146" s="5" t="s">
        <v>2514</v>
      </c>
      <c r="B146" s="4" t="s">
        <v>2513</v>
      </c>
      <c r="C146" s="4" t="s">
        <v>2512</v>
      </c>
      <c r="D146" s="4"/>
      <c r="E146" s="4" t="s">
        <v>21</v>
      </c>
      <c r="F146" s="4"/>
      <c r="G146" s="4" t="s">
        <v>2511</v>
      </c>
      <c r="H146" s="4"/>
      <c r="I146" s="4"/>
      <c r="J146" s="4" t="s">
        <v>39</v>
      </c>
      <c r="K146" s="4" t="s">
        <v>2510</v>
      </c>
      <c r="L146" s="4" t="s">
        <v>37</v>
      </c>
      <c r="M146" s="4"/>
      <c r="N146" s="4" t="s">
        <v>36</v>
      </c>
      <c r="O146" s="4" t="s">
        <v>2509</v>
      </c>
      <c r="P146" s="4" t="s">
        <v>72</v>
      </c>
      <c r="Q146" s="4" t="s">
        <v>12</v>
      </c>
      <c r="R146" s="4"/>
      <c r="S146" s="4"/>
      <c r="T146" s="4" t="s">
        <v>2508</v>
      </c>
      <c r="U146" s="4" t="s">
        <v>51</v>
      </c>
      <c r="V146" s="4" t="s">
        <v>31</v>
      </c>
      <c r="W146" s="5" t="s">
        <v>2507</v>
      </c>
      <c r="X146" s="4" t="s">
        <v>31</v>
      </c>
      <c r="Y146" s="4" t="s">
        <v>106</v>
      </c>
      <c r="Z146" s="5" t="s">
        <v>2506</v>
      </c>
      <c r="AA146" s="4" t="s">
        <v>2505</v>
      </c>
      <c r="AB146" s="4" t="s">
        <v>2505</v>
      </c>
      <c r="AC146" s="4"/>
      <c r="AD146" s="4" t="s">
        <v>2505</v>
      </c>
      <c r="AE146" s="4"/>
      <c r="AF146" s="4" t="s">
        <v>2141</v>
      </c>
      <c r="AG146" s="4" t="s">
        <v>2505</v>
      </c>
      <c r="AH146" s="4" t="s">
        <v>2504</v>
      </c>
      <c r="AI146" s="4" t="s">
        <v>2504</v>
      </c>
      <c r="AJ146" s="3" t="s">
        <v>2447</v>
      </c>
      <c r="AK146" t="s">
        <v>0</v>
      </c>
    </row>
    <row r="147" spans="1:37" ht="25.5" x14ac:dyDescent="0.2">
      <c r="A147" s="5" t="s">
        <v>2503</v>
      </c>
      <c r="B147" s="4" t="s">
        <v>2502</v>
      </c>
      <c r="C147" s="4" t="s">
        <v>2501</v>
      </c>
      <c r="D147" s="4"/>
      <c r="E147" s="4" t="s">
        <v>21</v>
      </c>
      <c r="F147" s="4"/>
      <c r="G147" s="4" t="s">
        <v>2500</v>
      </c>
      <c r="H147" s="4"/>
      <c r="I147" s="4"/>
      <c r="J147" s="4" t="s">
        <v>2499</v>
      </c>
      <c r="K147" s="4"/>
      <c r="L147" s="4" t="s">
        <v>650</v>
      </c>
      <c r="M147" s="4"/>
      <c r="N147" s="4" t="s">
        <v>36</v>
      </c>
      <c r="O147" s="4" t="s">
        <v>2498</v>
      </c>
      <c r="P147" s="4" t="s">
        <v>34</v>
      </c>
      <c r="Q147" s="4" t="s">
        <v>12</v>
      </c>
      <c r="R147" s="4" t="s">
        <v>12</v>
      </c>
      <c r="S147" s="4"/>
      <c r="T147" s="4" t="s">
        <v>2497</v>
      </c>
      <c r="U147" s="4" t="s">
        <v>2496</v>
      </c>
      <c r="V147" s="4" t="s">
        <v>31</v>
      </c>
      <c r="W147" s="5" t="s">
        <v>2495</v>
      </c>
      <c r="X147" s="4" t="s">
        <v>31</v>
      </c>
      <c r="Y147" s="4" t="s">
        <v>2494</v>
      </c>
      <c r="Z147" s="5" t="s">
        <v>2493</v>
      </c>
      <c r="AA147" s="4"/>
      <c r="AB147" s="4"/>
      <c r="AC147" s="4" t="s">
        <v>937</v>
      </c>
      <c r="AD147" s="4"/>
      <c r="AE147" s="4"/>
      <c r="AF147" s="4" t="s">
        <v>2492</v>
      </c>
      <c r="AG147" s="4"/>
      <c r="AH147" s="4" t="s">
        <v>2491</v>
      </c>
      <c r="AI147" s="4" t="s">
        <v>2491</v>
      </c>
      <c r="AJ147" s="3" t="s">
        <v>2447</v>
      </c>
      <c r="AK147" t="s">
        <v>62</v>
      </c>
    </row>
    <row r="148" spans="1:37" ht="38.25" x14ac:dyDescent="0.2">
      <c r="A148" s="5" t="s">
        <v>2490</v>
      </c>
      <c r="B148" s="4" t="s">
        <v>2489</v>
      </c>
      <c r="C148" s="4" t="s">
        <v>2488</v>
      </c>
      <c r="D148" s="4"/>
      <c r="E148" s="4" t="s">
        <v>21</v>
      </c>
      <c r="F148" s="4"/>
      <c r="G148" s="4" t="s">
        <v>2487</v>
      </c>
      <c r="H148" s="4"/>
      <c r="I148" s="4"/>
      <c r="J148" s="4" t="s">
        <v>2486</v>
      </c>
      <c r="K148" s="4" t="s">
        <v>2485</v>
      </c>
      <c r="L148" s="4" t="s">
        <v>37</v>
      </c>
      <c r="M148" s="4" t="s">
        <v>2484</v>
      </c>
      <c r="N148" s="4" t="s">
        <v>2483</v>
      </c>
      <c r="O148" s="4" t="s">
        <v>2482</v>
      </c>
      <c r="P148" s="4" t="s">
        <v>13</v>
      </c>
      <c r="Q148" s="4" t="s">
        <v>2481</v>
      </c>
      <c r="R148" s="4" t="s">
        <v>12</v>
      </c>
      <c r="S148" s="4"/>
      <c r="T148" s="4"/>
      <c r="U148" s="4" t="s">
        <v>2480</v>
      </c>
      <c r="V148" s="4" t="s">
        <v>2479</v>
      </c>
      <c r="W148" s="5" t="s">
        <v>2478</v>
      </c>
      <c r="X148" s="4" t="s">
        <v>31</v>
      </c>
      <c r="Y148" s="4" t="s">
        <v>458</v>
      </c>
      <c r="Z148" s="5" t="s">
        <v>2477</v>
      </c>
      <c r="AA148" s="4"/>
      <c r="AB148" s="4"/>
      <c r="AC148" s="4"/>
      <c r="AD148" s="4"/>
      <c r="AE148" s="4" t="s">
        <v>2476</v>
      </c>
      <c r="AF148" s="4" t="s">
        <v>84</v>
      </c>
      <c r="AG148" s="4"/>
      <c r="AH148" s="4" t="s">
        <v>2475</v>
      </c>
      <c r="AI148" s="4" t="s">
        <v>2474</v>
      </c>
      <c r="AJ148" s="3" t="s">
        <v>2447</v>
      </c>
      <c r="AK148" t="s">
        <v>62</v>
      </c>
    </row>
    <row r="149" spans="1:37" ht="25.5" x14ac:dyDescent="0.2">
      <c r="A149" s="5" t="s">
        <v>2473</v>
      </c>
      <c r="B149" s="4" t="s">
        <v>2472</v>
      </c>
      <c r="C149" s="4" t="s">
        <v>2471</v>
      </c>
      <c r="D149" s="4"/>
      <c r="E149" s="4" t="s">
        <v>21</v>
      </c>
      <c r="F149" s="4"/>
      <c r="G149" s="4" t="s">
        <v>2470</v>
      </c>
      <c r="H149" s="4"/>
      <c r="I149" s="4"/>
      <c r="J149" s="4" t="s">
        <v>2469</v>
      </c>
      <c r="K149" s="4"/>
      <c r="L149" s="4" t="s">
        <v>37</v>
      </c>
      <c r="M149" s="4"/>
      <c r="N149" s="4" t="s">
        <v>36</v>
      </c>
      <c r="O149" s="4" t="s">
        <v>2468</v>
      </c>
      <c r="P149" s="4" t="s">
        <v>53</v>
      </c>
      <c r="Q149" s="4" t="s">
        <v>12</v>
      </c>
      <c r="R149" s="4" t="s">
        <v>12</v>
      </c>
      <c r="S149" s="4"/>
      <c r="T149" s="4" t="s">
        <v>2467</v>
      </c>
      <c r="U149" s="4" t="s">
        <v>2466</v>
      </c>
      <c r="V149" s="4" t="s">
        <v>31</v>
      </c>
      <c r="W149" s="5" t="s">
        <v>2465</v>
      </c>
      <c r="X149" s="4" t="s">
        <v>31</v>
      </c>
      <c r="Y149" s="4" t="s">
        <v>1495</v>
      </c>
      <c r="Z149" s="5" t="s">
        <v>2464</v>
      </c>
      <c r="AA149" s="4"/>
      <c r="AB149" s="4"/>
      <c r="AC149" s="4"/>
      <c r="AD149" s="4"/>
      <c r="AE149" s="4"/>
      <c r="AF149" s="4" t="s">
        <v>734</v>
      </c>
      <c r="AG149" s="4"/>
      <c r="AH149" s="4" t="s">
        <v>2463</v>
      </c>
      <c r="AI149" s="4" t="s">
        <v>2462</v>
      </c>
      <c r="AJ149" s="3" t="s">
        <v>2447</v>
      </c>
      <c r="AK149" t="s">
        <v>62</v>
      </c>
    </row>
    <row r="150" spans="1:37" ht="25.5" x14ac:dyDescent="0.2">
      <c r="A150" s="5" t="s">
        <v>2461</v>
      </c>
      <c r="B150" s="4" t="s">
        <v>2460</v>
      </c>
      <c r="C150" s="4" t="s">
        <v>2459</v>
      </c>
      <c r="D150" s="4"/>
      <c r="E150" s="4" t="s">
        <v>21</v>
      </c>
      <c r="F150" s="4"/>
      <c r="G150" s="4" t="s">
        <v>2458</v>
      </c>
      <c r="H150" s="4"/>
      <c r="I150" s="4"/>
      <c r="J150" s="4" t="s">
        <v>2457</v>
      </c>
      <c r="K150" s="4"/>
      <c r="L150" s="4" t="s">
        <v>37</v>
      </c>
      <c r="M150" s="4"/>
      <c r="N150" s="4" t="s">
        <v>36</v>
      </c>
      <c r="O150" s="4" t="s">
        <v>2456</v>
      </c>
      <c r="P150" s="4" t="s">
        <v>49</v>
      </c>
      <c r="Q150" s="4" t="s">
        <v>12</v>
      </c>
      <c r="R150" s="4" t="s">
        <v>12</v>
      </c>
      <c r="S150" s="4"/>
      <c r="T150" s="4" t="s">
        <v>2455</v>
      </c>
      <c r="U150" s="4" t="s">
        <v>2454</v>
      </c>
      <c r="V150" s="4" t="s">
        <v>31</v>
      </c>
      <c r="W150" s="5" t="s">
        <v>2453</v>
      </c>
      <c r="X150" s="4" t="s">
        <v>31</v>
      </c>
      <c r="Y150" s="4" t="s">
        <v>446</v>
      </c>
      <c r="Z150" s="5" t="s">
        <v>2452</v>
      </c>
      <c r="AA150" s="4"/>
      <c r="AB150" s="4"/>
      <c r="AC150" s="4"/>
      <c r="AD150" s="4"/>
      <c r="AE150" s="4" t="s">
        <v>2451</v>
      </c>
      <c r="AF150" s="4" t="s">
        <v>2450</v>
      </c>
      <c r="AG150" s="4"/>
      <c r="AH150" s="4" t="s">
        <v>2449</v>
      </c>
      <c r="AI150" s="4" t="s">
        <v>2448</v>
      </c>
      <c r="AJ150" s="3" t="s">
        <v>2447</v>
      </c>
      <c r="AK150" t="s">
        <v>62</v>
      </c>
    </row>
    <row r="151" spans="1:37" ht="38.25" x14ac:dyDescent="0.2">
      <c r="A151" s="5" t="s">
        <v>2446</v>
      </c>
      <c r="B151" s="4" t="s">
        <v>2445</v>
      </c>
      <c r="C151" s="4" t="s">
        <v>2444</v>
      </c>
      <c r="D151" s="4"/>
      <c r="E151" s="4" t="s">
        <v>21</v>
      </c>
      <c r="F151" s="4"/>
      <c r="G151" s="4" t="s">
        <v>2443</v>
      </c>
      <c r="H151" s="4"/>
      <c r="I151" s="4"/>
      <c r="J151" s="4" t="s">
        <v>2442</v>
      </c>
      <c r="K151" s="4" t="s">
        <v>2441</v>
      </c>
      <c r="L151" s="4" t="s">
        <v>37</v>
      </c>
      <c r="M151" s="4"/>
      <c r="N151" s="4" t="s">
        <v>2440</v>
      </c>
      <c r="O151" s="4"/>
      <c r="P151" s="4" t="s">
        <v>13</v>
      </c>
      <c r="Q151" s="4" t="s">
        <v>12</v>
      </c>
      <c r="R151" s="4" t="s">
        <v>12</v>
      </c>
      <c r="S151" s="4"/>
      <c r="T151" s="4" t="s">
        <v>2439</v>
      </c>
      <c r="U151" s="4" t="s">
        <v>2302</v>
      </c>
      <c r="V151" s="4" t="s">
        <v>2438</v>
      </c>
      <c r="W151" s="5" t="s">
        <v>2300</v>
      </c>
      <c r="X151" s="4" t="s">
        <v>8</v>
      </c>
      <c r="Y151" s="4" t="s">
        <v>446</v>
      </c>
      <c r="Z151" s="5" t="s">
        <v>2437</v>
      </c>
      <c r="AA151" s="4"/>
      <c r="AB151" s="4"/>
      <c r="AC151" s="4"/>
      <c r="AD151" s="4"/>
      <c r="AE151" s="4"/>
      <c r="AF151" s="4" t="s">
        <v>2436</v>
      </c>
      <c r="AG151" s="4"/>
      <c r="AH151" s="4" t="s">
        <v>2435</v>
      </c>
      <c r="AI151" s="4" t="s">
        <v>2435</v>
      </c>
      <c r="AJ151" s="3" t="s">
        <v>2232</v>
      </c>
      <c r="AK151" t="s">
        <v>62</v>
      </c>
    </row>
    <row r="152" spans="1:37" ht="76.5" x14ac:dyDescent="0.2">
      <c r="A152" s="5" t="s">
        <v>2434</v>
      </c>
      <c r="B152" s="4" t="s">
        <v>2433</v>
      </c>
      <c r="C152" s="4" t="s">
        <v>2432</v>
      </c>
      <c r="D152" s="4"/>
      <c r="E152" s="4" t="s">
        <v>21</v>
      </c>
      <c r="F152" s="4"/>
      <c r="G152" s="4" t="s">
        <v>2431</v>
      </c>
      <c r="H152" s="4"/>
      <c r="I152" s="4"/>
      <c r="J152" s="4" t="s">
        <v>2420</v>
      </c>
      <c r="K152" s="4" t="s">
        <v>2430</v>
      </c>
      <c r="L152" s="4" t="s">
        <v>37</v>
      </c>
      <c r="M152" s="4"/>
      <c r="N152" s="4" t="s">
        <v>15</v>
      </c>
      <c r="O152" s="4" t="s">
        <v>2255</v>
      </c>
      <c r="P152" s="4" t="s">
        <v>2429</v>
      </c>
      <c r="Q152" s="4" t="s">
        <v>12</v>
      </c>
      <c r="R152" s="4" t="s">
        <v>12</v>
      </c>
      <c r="S152" s="4"/>
      <c r="T152" s="4" t="s">
        <v>2428</v>
      </c>
      <c r="U152" s="4" t="s">
        <v>2252</v>
      </c>
      <c r="V152" s="4" t="s">
        <v>8</v>
      </c>
      <c r="W152" s="5" t="s">
        <v>2251</v>
      </c>
      <c r="X152" s="4" t="s">
        <v>8</v>
      </c>
      <c r="Y152" s="4" t="s">
        <v>2416</v>
      </c>
      <c r="Z152" s="5" t="s">
        <v>2427</v>
      </c>
      <c r="AA152" s="4"/>
      <c r="AB152" s="4"/>
      <c r="AC152" s="4"/>
      <c r="AD152" s="4"/>
      <c r="AE152" s="4"/>
      <c r="AF152" s="4" t="s">
        <v>2028</v>
      </c>
      <c r="AG152" s="4"/>
      <c r="AH152" s="4" t="s">
        <v>2426</v>
      </c>
      <c r="AI152" s="4" t="s">
        <v>2425</v>
      </c>
      <c r="AJ152" s="3" t="s">
        <v>2232</v>
      </c>
      <c r="AK152" t="s">
        <v>62</v>
      </c>
    </row>
    <row r="153" spans="1:37" ht="51" x14ac:dyDescent="0.2">
      <c r="A153" s="5" t="s">
        <v>2424</v>
      </c>
      <c r="B153" s="4" t="s">
        <v>2423</v>
      </c>
      <c r="C153" s="4" t="s">
        <v>2422</v>
      </c>
      <c r="D153" s="4"/>
      <c r="E153" s="4" t="s">
        <v>21</v>
      </c>
      <c r="F153" s="4"/>
      <c r="G153" s="4" t="s">
        <v>2421</v>
      </c>
      <c r="H153" s="4"/>
      <c r="I153" s="4"/>
      <c r="J153" s="4" t="s">
        <v>2420</v>
      </c>
      <c r="K153" s="4" t="s">
        <v>2419</v>
      </c>
      <c r="L153" s="4" t="s">
        <v>37</v>
      </c>
      <c r="M153" s="4"/>
      <c r="N153" s="4" t="s">
        <v>15</v>
      </c>
      <c r="O153" s="4" t="s">
        <v>2255</v>
      </c>
      <c r="P153" s="4" t="s">
        <v>2418</v>
      </c>
      <c r="Q153" s="4" t="s">
        <v>12</v>
      </c>
      <c r="R153" s="4" t="s">
        <v>12</v>
      </c>
      <c r="S153" s="4"/>
      <c r="T153" s="4" t="s">
        <v>2417</v>
      </c>
      <c r="U153" s="4" t="s">
        <v>2252</v>
      </c>
      <c r="V153" s="4" t="s">
        <v>8</v>
      </c>
      <c r="W153" s="5" t="s">
        <v>2251</v>
      </c>
      <c r="X153" s="4" t="s">
        <v>8</v>
      </c>
      <c r="Y153" s="4" t="s">
        <v>2416</v>
      </c>
      <c r="Z153" s="5" t="s">
        <v>2415</v>
      </c>
      <c r="AA153" s="4"/>
      <c r="AB153" s="4"/>
      <c r="AC153" s="4"/>
      <c r="AD153" s="4"/>
      <c r="AE153" s="4"/>
      <c r="AF153" s="4" t="s">
        <v>2414</v>
      </c>
      <c r="AG153" s="4"/>
      <c r="AH153" s="4" t="s">
        <v>2413</v>
      </c>
      <c r="AI153" s="4" t="s">
        <v>2412</v>
      </c>
      <c r="AJ153" s="3" t="s">
        <v>2232</v>
      </c>
      <c r="AK153" t="s">
        <v>62</v>
      </c>
    </row>
    <row r="154" spans="1:37" ht="25.5" x14ac:dyDescent="0.2">
      <c r="A154" s="5" t="s">
        <v>2411</v>
      </c>
      <c r="B154" s="4" t="s">
        <v>2410</v>
      </c>
      <c r="C154" s="4" t="s">
        <v>2409</v>
      </c>
      <c r="D154" s="4"/>
      <c r="E154" s="4" t="s">
        <v>21</v>
      </c>
      <c r="F154" s="4"/>
      <c r="G154" s="4" t="s">
        <v>2408</v>
      </c>
      <c r="H154" s="4"/>
      <c r="I154" s="4"/>
      <c r="J154" s="4" t="s">
        <v>2407</v>
      </c>
      <c r="K154" s="4"/>
      <c r="L154" s="4" t="s">
        <v>37</v>
      </c>
      <c r="M154" s="4" t="s">
        <v>1063</v>
      </c>
      <c r="N154" s="4" t="s">
        <v>2406</v>
      </c>
      <c r="O154" s="4" t="s">
        <v>2339</v>
      </c>
      <c r="P154" s="4" t="s">
        <v>34</v>
      </c>
      <c r="Q154" s="4" t="s">
        <v>12</v>
      </c>
      <c r="R154" s="4" t="s">
        <v>12</v>
      </c>
      <c r="S154" s="4"/>
      <c r="T154" s="4" t="s">
        <v>2405</v>
      </c>
      <c r="U154" s="4" t="s">
        <v>2337</v>
      </c>
      <c r="V154" s="4" t="s">
        <v>2404</v>
      </c>
      <c r="W154" s="5" t="s">
        <v>2335</v>
      </c>
      <c r="X154" s="4" t="s">
        <v>180</v>
      </c>
      <c r="Y154" s="4" t="s">
        <v>446</v>
      </c>
      <c r="Z154" s="5" t="s">
        <v>2403</v>
      </c>
      <c r="AA154" s="4"/>
      <c r="AB154" s="4"/>
      <c r="AC154" s="4"/>
      <c r="AD154" s="4"/>
      <c r="AE154" s="4" t="s">
        <v>2402</v>
      </c>
      <c r="AF154" s="4" t="s">
        <v>2401</v>
      </c>
      <c r="AG154" s="4"/>
      <c r="AH154" s="4" t="s">
        <v>2400</v>
      </c>
      <c r="AI154" s="4" t="s">
        <v>2400</v>
      </c>
      <c r="AJ154" s="3" t="s">
        <v>2232</v>
      </c>
      <c r="AK154" t="s">
        <v>62</v>
      </c>
    </row>
    <row r="155" spans="1:37" x14ac:dyDescent="0.2">
      <c r="A155" s="5" t="s">
        <v>2399</v>
      </c>
      <c r="B155" s="4" t="s">
        <v>2398</v>
      </c>
      <c r="C155" s="4" t="s">
        <v>2397</v>
      </c>
      <c r="D155" s="4"/>
      <c r="E155" s="4" t="s">
        <v>21</v>
      </c>
      <c r="F155" s="4"/>
      <c r="G155" s="4" t="s">
        <v>2396</v>
      </c>
      <c r="H155" s="4"/>
      <c r="I155" s="4"/>
      <c r="J155" s="4" t="s">
        <v>2366</v>
      </c>
      <c r="K155" s="4" t="s">
        <v>2395</v>
      </c>
      <c r="L155" s="4" t="s">
        <v>37</v>
      </c>
      <c r="M155" s="4"/>
      <c r="N155" s="4" t="s">
        <v>182</v>
      </c>
      <c r="O155" s="4" t="s">
        <v>2255</v>
      </c>
      <c r="P155" s="4" t="s">
        <v>2386</v>
      </c>
      <c r="Q155" s="4" t="s">
        <v>12</v>
      </c>
      <c r="R155" s="4" t="s">
        <v>12</v>
      </c>
      <c r="S155" s="4"/>
      <c r="T155" s="4"/>
      <c r="U155" s="4" t="s">
        <v>2252</v>
      </c>
      <c r="V155" s="4" t="s">
        <v>180</v>
      </c>
      <c r="W155" s="5" t="s">
        <v>2251</v>
      </c>
      <c r="X155" s="4" t="s">
        <v>180</v>
      </c>
      <c r="Y155" s="4" t="s">
        <v>2351</v>
      </c>
      <c r="Z155" s="5" t="s">
        <v>2394</v>
      </c>
      <c r="AA155" s="4"/>
      <c r="AB155" s="4"/>
      <c r="AC155" s="4"/>
      <c r="AD155" s="4"/>
      <c r="AE155" s="4"/>
      <c r="AF155" s="4" t="s">
        <v>1413</v>
      </c>
      <c r="AG155" s="4"/>
      <c r="AH155" s="4" t="s">
        <v>2393</v>
      </c>
      <c r="AI155" s="4" t="s">
        <v>2392</v>
      </c>
      <c r="AJ155" s="3" t="s">
        <v>2232</v>
      </c>
      <c r="AK155" t="s">
        <v>62</v>
      </c>
    </row>
    <row r="156" spans="1:37" ht="51" x14ac:dyDescent="0.2">
      <c r="A156" s="5" t="s">
        <v>2391</v>
      </c>
      <c r="B156" s="4" t="s">
        <v>2390</v>
      </c>
      <c r="C156" s="4" t="s">
        <v>2389</v>
      </c>
      <c r="D156" s="4"/>
      <c r="E156" s="4" t="s">
        <v>21</v>
      </c>
      <c r="F156" s="4"/>
      <c r="G156" s="4" t="s">
        <v>2388</v>
      </c>
      <c r="H156" s="4"/>
      <c r="I156" s="4"/>
      <c r="J156" s="4" t="s">
        <v>2366</v>
      </c>
      <c r="K156" s="4" t="s">
        <v>2387</v>
      </c>
      <c r="L156" s="4" t="s">
        <v>37</v>
      </c>
      <c r="M156" s="4"/>
      <c r="N156" s="4" t="s">
        <v>182</v>
      </c>
      <c r="O156" s="4" t="s">
        <v>2255</v>
      </c>
      <c r="P156" s="4" t="s">
        <v>2386</v>
      </c>
      <c r="Q156" s="4" t="s">
        <v>12</v>
      </c>
      <c r="R156" s="4" t="s">
        <v>12</v>
      </c>
      <c r="S156" s="4"/>
      <c r="T156" s="4"/>
      <c r="U156" s="4" t="s">
        <v>2252</v>
      </c>
      <c r="V156" s="4" t="s">
        <v>180</v>
      </c>
      <c r="W156" s="5" t="s">
        <v>2251</v>
      </c>
      <c r="X156" s="4" t="s">
        <v>180</v>
      </c>
      <c r="Y156" s="4" t="s">
        <v>2351</v>
      </c>
      <c r="Z156" s="5" t="s">
        <v>2385</v>
      </c>
      <c r="AA156" s="4"/>
      <c r="AB156" s="4"/>
      <c r="AC156" s="4"/>
      <c r="AD156" s="4"/>
      <c r="AE156" s="4"/>
      <c r="AF156" s="4" t="s">
        <v>2384</v>
      </c>
      <c r="AG156" s="4"/>
      <c r="AH156" s="4" t="s">
        <v>2383</v>
      </c>
      <c r="AI156" s="4" t="s">
        <v>2382</v>
      </c>
      <c r="AJ156" s="3" t="s">
        <v>2232</v>
      </c>
      <c r="AK156" t="s">
        <v>62</v>
      </c>
    </row>
    <row r="157" spans="1:37" ht="25.5" x14ac:dyDescent="0.2">
      <c r="A157" s="5" t="s">
        <v>2381</v>
      </c>
      <c r="B157" s="4" t="s">
        <v>2380</v>
      </c>
      <c r="C157" s="4" t="s">
        <v>2379</v>
      </c>
      <c r="D157" s="4"/>
      <c r="E157" s="4" t="s">
        <v>21</v>
      </c>
      <c r="F157" s="4"/>
      <c r="G157" s="4" t="s">
        <v>2378</v>
      </c>
      <c r="H157" s="4"/>
      <c r="I157" s="4"/>
      <c r="J157" s="4" t="s">
        <v>2366</v>
      </c>
      <c r="K157" s="4" t="s">
        <v>2377</v>
      </c>
      <c r="L157" s="4" t="s">
        <v>37</v>
      </c>
      <c r="M157" s="4"/>
      <c r="N157" s="4" t="s">
        <v>182</v>
      </c>
      <c r="O157" s="4" t="s">
        <v>2255</v>
      </c>
      <c r="P157" s="4" t="s">
        <v>2376</v>
      </c>
      <c r="Q157" s="4" t="s">
        <v>12</v>
      </c>
      <c r="R157" s="4" t="s">
        <v>12</v>
      </c>
      <c r="S157" s="4"/>
      <c r="T157" s="4" t="s">
        <v>2375</v>
      </c>
      <c r="U157" s="4" t="s">
        <v>2252</v>
      </c>
      <c r="V157" s="4" t="s">
        <v>180</v>
      </c>
      <c r="W157" s="5" t="s">
        <v>2251</v>
      </c>
      <c r="X157" s="4" t="s">
        <v>180</v>
      </c>
      <c r="Y157" s="4" t="s">
        <v>2351</v>
      </c>
      <c r="Z157" s="5" t="s">
        <v>2374</v>
      </c>
      <c r="AA157" s="4"/>
      <c r="AB157" s="4"/>
      <c r="AC157" s="4"/>
      <c r="AD157" s="4"/>
      <c r="AE157" s="4"/>
      <c r="AF157" s="4" t="s">
        <v>2373</v>
      </c>
      <c r="AG157" s="4"/>
      <c r="AH157" s="4" t="s">
        <v>2372</v>
      </c>
      <c r="AI157" s="4" t="s">
        <v>2371</v>
      </c>
      <c r="AJ157" s="3" t="s">
        <v>2232</v>
      </c>
      <c r="AK157" t="s">
        <v>62</v>
      </c>
    </row>
    <row r="158" spans="1:37" ht="38.25" x14ac:dyDescent="0.2">
      <c r="A158" s="5" t="s">
        <v>2370</v>
      </c>
      <c r="B158" s="4" t="s">
        <v>2369</v>
      </c>
      <c r="C158" s="4" t="s">
        <v>2368</v>
      </c>
      <c r="D158" s="4"/>
      <c r="E158" s="4" t="s">
        <v>21</v>
      </c>
      <c r="F158" s="4"/>
      <c r="G158" s="4" t="s">
        <v>2367</v>
      </c>
      <c r="H158" s="4"/>
      <c r="I158" s="4"/>
      <c r="J158" s="4" t="s">
        <v>2366</v>
      </c>
      <c r="K158" s="4" t="s">
        <v>2365</v>
      </c>
      <c r="L158" s="4" t="s">
        <v>37</v>
      </c>
      <c r="M158" s="4"/>
      <c r="N158" s="4" t="s">
        <v>182</v>
      </c>
      <c r="O158" s="4" t="s">
        <v>2255</v>
      </c>
      <c r="P158" s="4" t="s">
        <v>2364</v>
      </c>
      <c r="Q158" s="4" t="s">
        <v>12</v>
      </c>
      <c r="R158" s="4" t="s">
        <v>12</v>
      </c>
      <c r="S158" s="4"/>
      <c r="T158" s="4" t="s">
        <v>2363</v>
      </c>
      <c r="U158" s="4" t="s">
        <v>2252</v>
      </c>
      <c r="V158" s="4" t="s">
        <v>180</v>
      </c>
      <c r="W158" s="5" t="s">
        <v>2251</v>
      </c>
      <c r="X158" s="4" t="s">
        <v>180</v>
      </c>
      <c r="Y158" s="4" t="s">
        <v>2351</v>
      </c>
      <c r="Z158" s="5" t="s">
        <v>2362</v>
      </c>
      <c r="AA158" s="4"/>
      <c r="AB158" s="4"/>
      <c r="AC158" s="4"/>
      <c r="AD158" s="4"/>
      <c r="AE158" s="4"/>
      <c r="AF158" s="4" t="s">
        <v>1972</v>
      </c>
      <c r="AG158" s="4"/>
      <c r="AH158" s="4" t="s">
        <v>2361</v>
      </c>
      <c r="AI158" s="4" t="s">
        <v>2360</v>
      </c>
      <c r="AJ158" s="3" t="s">
        <v>2232</v>
      </c>
      <c r="AK158" t="s">
        <v>62</v>
      </c>
    </row>
    <row r="159" spans="1:37" ht="38.25" x14ac:dyDescent="0.2">
      <c r="A159" s="5" t="s">
        <v>2359</v>
      </c>
      <c r="B159" s="4" t="s">
        <v>2358</v>
      </c>
      <c r="C159" s="4" t="s">
        <v>2357</v>
      </c>
      <c r="D159" s="4"/>
      <c r="E159" s="4" t="s">
        <v>21</v>
      </c>
      <c r="F159" s="4"/>
      <c r="G159" s="4" t="s">
        <v>2356</v>
      </c>
      <c r="H159" s="4"/>
      <c r="I159" s="4"/>
      <c r="J159" s="4" t="s">
        <v>2355</v>
      </c>
      <c r="K159" s="4" t="s">
        <v>2354</v>
      </c>
      <c r="L159" s="4" t="s">
        <v>37</v>
      </c>
      <c r="M159" s="4"/>
      <c r="N159" s="4" t="s">
        <v>182</v>
      </c>
      <c r="O159" s="4" t="s">
        <v>2255</v>
      </c>
      <c r="P159" s="4" t="s">
        <v>2353</v>
      </c>
      <c r="Q159" s="4" t="s">
        <v>12</v>
      </c>
      <c r="R159" s="4" t="s">
        <v>12</v>
      </c>
      <c r="S159" s="4"/>
      <c r="T159" s="4" t="s">
        <v>2352</v>
      </c>
      <c r="U159" s="4" t="s">
        <v>2252</v>
      </c>
      <c r="V159" s="4" t="s">
        <v>180</v>
      </c>
      <c r="W159" s="5" t="s">
        <v>2251</v>
      </c>
      <c r="X159" s="4" t="s">
        <v>180</v>
      </c>
      <c r="Y159" s="4" t="s">
        <v>2351</v>
      </c>
      <c r="Z159" s="5" t="s">
        <v>2350</v>
      </c>
      <c r="AA159" s="4"/>
      <c r="AB159" s="4"/>
      <c r="AC159" s="4"/>
      <c r="AD159" s="4"/>
      <c r="AE159" s="4"/>
      <c r="AF159" s="4" t="s">
        <v>2349</v>
      </c>
      <c r="AG159" s="4"/>
      <c r="AH159" s="4" t="s">
        <v>2348</v>
      </c>
      <c r="AI159" s="4" t="s">
        <v>2347</v>
      </c>
      <c r="AJ159" s="3" t="s">
        <v>2232</v>
      </c>
      <c r="AK159" t="s">
        <v>62</v>
      </c>
    </row>
    <row r="160" spans="1:37" ht="38.25" x14ac:dyDescent="0.2">
      <c r="A160" s="5" t="s">
        <v>2346</v>
      </c>
      <c r="B160" s="4" t="s">
        <v>2345</v>
      </c>
      <c r="C160" s="4" t="s">
        <v>2344</v>
      </c>
      <c r="D160" s="4"/>
      <c r="E160" s="4" t="s">
        <v>21</v>
      </c>
      <c r="F160" s="4"/>
      <c r="G160" s="4" t="s">
        <v>2343</v>
      </c>
      <c r="H160" s="4"/>
      <c r="I160" s="4"/>
      <c r="J160" s="4" t="s">
        <v>2342</v>
      </c>
      <c r="K160" s="4"/>
      <c r="L160" s="4" t="s">
        <v>37</v>
      </c>
      <c r="M160" s="4" t="s">
        <v>2341</v>
      </c>
      <c r="N160" s="4" t="s">
        <v>2340</v>
      </c>
      <c r="O160" s="4" t="s">
        <v>2339</v>
      </c>
      <c r="P160" s="4" t="s">
        <v>106</v>
      </c>
      <c r="Q160" s="4" t="s">
        <v>12</v>
      </c>
      <c r="R160" s="4" t="s">
        <v>12</v>
      </c>
      <c r="S160" s="4"/>
      <c r="T160" s="4" t="s">
        <v>2338</v>
      </c>
      <c r="U160" s="4" t="s">
        <v>2337</v>
      </c>
      <c r="V160" s="4" t="s">
        <v>2336</v>
      </c>
      <c r="W160" s="5" t="s">
        <v>2335</v>
      </c>
      <c r="X160" s="4" t="s">
        <v>127</v>
      </c>
      <c r="Y160" s="4" t="s">
        <v>7</v>
      </c>
      <c r="Z160" s="5" t="s">
        <v>2334</v>
      </c>
      <c r="AA160" s="4"/>
      <c r="AB160" s="4"/>
      <c r="AC160" s="4"/>
      <c r="AD160" s="4"/>
      <c r="AE160" s="4" t="s">
        <v>2333</v>
      </c>
      <c r="AF160" s="4" t="s">
        <v>2332</v>
      </c>
      <c r="AG160" s="4"/>
      <c r="AH160" s="4" t="s">
        <v>2331</v>
      </c>
      <c r="AI160" s="4" t="s">
        <v>2331</v>
      </c>
      <c r="AJ160" s="3" t="s">
        <v>2232</v>
      </c>
      <c r="AK160" t="s">
        <v>62</v>
      </c>
    </row>
    <row r="161" spans="1:37" ht="38.25" x14ac:dyDescent="0.2">
      <c r="A161" s="5" t="s">
        <v>2330</v>
      </c>
      <c r="B161" s="4" t="s">
        <v>2329</v>
      </c>
      <c r="C161" s="4" t="s">
        <v>2328</v>
      </c>
      <c r="D161" s="4"/>
      <c r="E161" s="4" t="s">
        <v>21</v>
      </c>
      <c r="F161" s="4"/>
      <c r="G161" s="4" t="s">
        <v>2327</v>
      </c>
      <c r="H161" s="4"/>
      <c r="I161" s="4"/>
      <c r="J161" s="4" t="s">
        <v>2306</v>
      </c>
      <c r="K161" s="4" t="s">
        <v>2326</v>
      </c>
      <c r="L161" s="4" t="s">
        <v>37</v>
      </c>
      <c r="M161" s="4"/>
      <c r="N161" s="4" t="s">
        <v>2316</v>
      </c>
      <c r="O161" s="4"/>
      <c r="P161" s="4" t="s">
        <v>34</v>
      </c>
      <c r="Q161" s="4" t="s">
        <v>12</v>
      </c>
      <c r="R161" s="4" t="s">
        <v>12</v>
      </c>
      <c r="S161" s="4"/>
      <c r="T161" s="4" t="s">
        <v>2325</v>
      </c>
      <c r="U161" s="4" t="s">
        <v>2302</v>
      </c>
      <c r="V161" s="4" t="s">
        <v>2314</v>
      </c>
      <c r="W161" s="5" t="s">
        <v>2300</v>
      </c>
      <c r="X161" s="4" t="s">
        <v>127</v>
      </c>
      <c r="Y161" s="4" t="s">
        <v>86</v>
      </c>
      <c r="Z161" s="5" t="s">
        <v>2324</v>
      </c>
      <c r="AA161" s="4"/>
      <c r="AB161" s="4"/>
      <c r="AC161" s="4"/>
      <c r="AD161" s="4"/>
      <c r="AE161" s="4"/>
      <c r="AF161" s="4" t="s">
        <v>2323</v>
      </c>
      <c r="AG161" s="4"/>
      <c r="AH161" s="4" t="s">
        <v>2322</v>
      </c>
      <c r="AI161" s="4" t="s">
        <v>2322</v>
      </c>
      <c r="AJ161" s="3" t="s">
        <v>2232</v>
      </c>
      <c r="AK161" t="s">
        <v>62</v>
      </c>
    </row>
    <row r="162" spans="1:37" ht="25.5" x14ac:dyDescent="0.2">
      <c r="A162" s="5" t="s">
        <v>2321</v>
      </c>
      <c r="B162" s="4" t="s">
        <v>2320</v>
      </c>
      <c r="C162" s="4" t="s">
        <v>2319</v>
      </c>
      <c r="D162" s="4"/>
      <c r="E162" s="4" t="s">
        <v>21</v>
      </c>
      <c r="F162" s="4"/>
      <c r="G162" s="4" t="s">
        <v>2318</v>
      </c>
      <c r="H162" s="4"/>
      <c r="I162" s="4"/>
      <c r="J162" s="4" t="s">
        <v>2306</v>
      </c>
      <c r="K162" s="4" t="s">
        <v>2317</v>
      </c>
      <c r="L162" s="4" t="s">
        <v>37</v>
      </c>
      <c r="M162" s="4"/>
      <c r="N162" s="4" t="s">
        <v>2316</v>
      </c>
      <c r="O162" s="4"/>
      <c r="P162" s="4" t="s">
        <v>34</v>
      </c>
      <c r="Q162" s="4" t="s">
        <v>12</v>
      </c>
      <c r="R162" s="4" t="s">
        <v>12</v>
      </c>
      <c r="S162" s="4"/>
      <c r="T162" s="4" t="s">
        <v>2315</v>
      </c>
      <c r="U162" s="4" t="s">
        <v>2302</v>
      </c>
      <c r="V162" s="4" t="s">
        <v>2314</v>
      </c>
      <c r="W162" s="5" t="s">
        <v>2300</v>
      </c>
      <c r="X162" s="4" t="s">
        <v>127</v>
      </c>
      <c r="Y162" s="4" t="s">
        <v>86</v>
      </c>
      <c r="Z162" s="5" t="s">
        <v>2313</v>
      </c>
      <c r="AA162" s="4"/>
      <c r="AB162" s="4"/>
      <c r="AC162" s="4"/>
      <c r="AD162" s="4"/>
      <c r="AE162" s="4"/>
      <c r="AF162" s="4" t="s">
        <v>2312</v>
      </c>
      <c r="AG162" s="4"/>
      <c r="AH162" s="4" t="s">
        <v>2311</v>
      </c>
      <c r="AI162" s="4" t="s">
        <v>2311</v>
      </c>
      <c r="AJ162" s="3" t="s">
        <v>2232</v>
      </c>
      <c r="AK162" t="s">
        <v>62</v>
      </c>
    </row>
    <row r="163" spans="1:37" ht="25.5" x14ac:dyDescent="0.2">
      <c r="A163" s="5" t="s">
        <v>2310</v>
      </c>
      <c r="B163" s="4" t="s">
        <v>2309</v>
      </c>
      <c r="C163" s="4" t="s">
        <v>2308</v>
      </c>
      <c r="D163" s="4"/>
      <c r="E163" s="4" t="s">
        <v>21</v>
      </c>
      <c r="F163" s="4"/>
      <c r="G163" s="4" t="s">
        <v>2307</v>
      </c>
      <c r="H163" s="4"/>
      <c r="I163" s="4"/>
      <c r="J163" s="4" t="s">
        <v>2306</v>
      </c>
      <c r="K163" s="4" t="s">
        <v>2305</v>
      </c>
      <c r="L163" s="4" t="s">
        <v>37</v>
      </c>
      <c r="M163" s="4"/>
      <c r="N163" s="4" t="s">
        <v>2304</v>
      </c>
      <c r="O163" s="4"/>
      <c r="P163" s="4" t="s">
        <v>13</v>
      </c>
      <c r="Q163" s="4" t="s">
        <v>12</v>
      </c>
      <c r="R163" s="4" t="s">
        <v>12</v>
      </c>
      <c r="S163" s="4"/>
      <c r="T163" s="4" t="s">
        <v>2303</v>
      </c>
      <c r="U163" s="4" t="s">
        <v>2302</v>
      </c>
      <c r="V163" s="4" t="s">
        <v>2301</v>
      </c>
      <c r="W163" s="5" t="s">
        <v>2300</v>
      </c>
      <c r="X163" s="4" t="s">
        <v>127</v>
      </c>
      <c r="Y163" s="4" t="s">
        <v>86</v>
      </c>
      <c r="Z163" s="5" t="s">
        <v>2299</v>
      </c>
      <c r="AA163" s="4"/>
      <c r="AB163" s="4"/>
      <c r="AC163" s="4"/>
      <c r="AD163" s="4"/>
      <c r="AE163" s="4"/>
      <c r="AF163" s="4" t="s">
        <v>1217</v>
      </c>
      <c r="AG163" s="4"/>
      <c r="AH163" s="4" t="s">
        <v>2298</v>
      </c>
      <c r="AI163" s="4" t="s">
        <v>2298</v>
      </c>
      <c r="AJ163" s="3" t="s">
        <v>2232</v>
      </c>
      <c r="AK163" t="s">
        <v>62</v>
      </c>
    </row>
    <row r="164" spans="1:37" ht="25.5" x14ac:dyDescent="0.2">
      <c r="A164" s="5" t="s">
        <v>2297</v>
      </c>
      <c r="B164" s="4" t="s">
        <v>2296</v>
      </c>
      <c r="C164" s="4" t="s">
        <v>2295</v>
      </c>
      <c r="D164" s="4"/>
      <c r="E164" s="4" t="s">
        <v>21</v>
      </c>
      <c r="F164" s="4"/>
      <c r="G164" s="4" t="s">
        <v>2294</v>
      </c>
      <c r="H164" s="4"/>
      <c r="I164" s="4"/>
      <c r="J164" s="4" t="s">
        <v>2293</v>
      </c>
      <c r="K164" s="4" t="s">
        <v>2292</v>
      </c>
      <c r="L164" s="4" t="s">
        <v>37</v>
      </c>
      <c r="M164" s="4" t="s">
        <v>2291</v>
      </c>
      <c r="N164" s="4" t="s">
        <v>2290</v>
      </c>
      <c r="O164" s="4" t="s">
        <v>2289</v>
      </c>
      <c r="P164" s="4" t="s">
        <v>13</v>
      </c>
      <c r="Q164" s="4" t="s">
        <v>12</v>
      </c>
      <c r="R164" s="4" t="s">
        <v>12</v>
      </c>
      <c r="S164" s="4"/>
      <c r="T164" s="4" t="s">
        <v>2288</v>
      </c>
      <c r="U164" s="4" t="s">
        <v>2287</v>
      </c>
      <c r="V164" s="4" t="s">
        <v>2286</v>
      </c>
      <c r="W164" s="5" t="s">
        <v>2285</v>
      </c>
      <c r="X164" s="4" t="s">
        <v>127</v>
      </c>
      <c r="Y164" s="4" t="s">
        <v>53</v>
      </c>
      <c r="Z164" s="5" t="s">
        <v>2284</v>
      </c>
      <c r="AA164" s="4"/>
      <c r="AB164" s="4"/>
      <c r="AC164" s="4"/>
      <c r="AD164" s="4"/>
      <c r="AE164" s="4"/>
      <c r="AF164" s="4" t="s">
        <v>2283</v>
      </c>
      <c r="AG164" s="4"/>
      <c r="AH164" s="4" t="s">
        <v>2282</v>
      </c>
      <c r="AI164" s="4" t="s">
        <v>2282</v>
      </c>
      <c r="AJ164" s="3" t="s">
        <v>2232</v>
      </c>
      <c r="AK164" t="s">
        <v>62</v>
      </c>
    </row>
    <row r="165" spans="1:37" ht="25.5" x14ac:dyDescent="0.2">
      <c r="A165" s="5" t="s">
        <v>2281</v>
      </c>
      <c r="B165" s="4" t="s">
        <v>2280</v>
      </c>
      <c r="C165" s="4" t="s">
        <v>2279</v>
      </c>
      <c r="D165" s="4"/>
      <c r="E165" s="4" t="s">
        <v>21</v>
      </c>
      <c r="F165" s="4"/>
      <c r="G165" s="4" t="s">
        <v>2278</v>
      </c>
      <c r="H165" s="4"/>
      <c r="I165" s="4"/>
      <c r="J165" s="4" t="s">
        <v>2257</v>
      </c>
      <c r="K165" s="4" t="s">
        <v>2277</v>
      </c>
      <c r="L165" s="4" t="s">
        <v>37</v>
      </c>
      <c r="M165" s="4"/>
      <c r="N165" s="4" t="s">
        <v>131</v>
      </c>
      <c r="O165" s="4" t="s">
        <v>2255</v>
      </c>
      <c r="P165" s="4" t="s">
        <v>2266</v>
      </c>
      <c r="Q165" s="4" t="s">
        <v>12</v>
      </c>
      <c r="R165" s="4" t="s">
        <v>12</v>
      </c>
      <c r="S165" s="4"/>
      <c r="T165" s="4" t="s">
        <v>2276</v>
      </c>
      <c r="U165" s="4" t="s">
        <v>2252</v>
      </c>
      <c r="V165" s="4" t="s">
        <v>127</v>
      </c>
      <c r="W165" s="5" t="s">
        <v>2251</v>
      </c>
      <c r="X165" s="4" t="s">
        <v>127</v>
      </c>
      <c r="Y165" s="4" t="s">
        <v>2250</v>
      </c>
      <c r="Z165" s="5" t="s">
        <v>2275</v>
      </c>
      <c r="AA165" s="4"/>
      <c r="AB165" s="4"/>
      <c r="AC165" s="4"/>
      <c r="AD165" s="4"/>
      <c r="AE165" s="4"/>
      <c r="AF165" s="4" t="s">
        <v>2274</v>
      </c>
      <c r="AG165" s="4"/>
      <c r="AH165" s="4" t="s">
        <v>2273</v>
      </c>
      <c r="AI165" s="4" t="s">
        <v>2272</v>
      </c>
      <c r="AJ165" s="3" t="s">
        <v>2232</v>
      </c>
      <c r="AK165" t="s">
        <v>62</v>
      </c>
    </row>
    <row r="166" spans="1:37" ht="51" x14ac:dyDescent="0.2">
      <c r="A166" s="5" t="s">
        <v>2271</v>
      </c>
      <c r="B166" s="4" t="s">
        <v>2270</v>
      </c>
      <c r="C166" s="4" t="s">
        <v>2269</v>
      </c>
      <c r="D166" s="4"/>
      <c r="E166" s="4" t="s">
        <v>21</v>
      </c>
      <c r="F166" s="4"/>
      <c r="G166" s="4" t="s">
        <v>2268</v>
      </c>
      <c r="H166" s="4"/>
      <c r="I166" s="4"/>
      <c r="J166" s="4" t="s">
        <v>2257</v>
      </c>
      <c r="K166" s="4" t="s">
        <v>2267</v>
      </c>
      <c r="L166" s="4" t="s">
        <v>37</v>
      </c>
      <c r="M166" s="4"/>
      <c r="N166" s="4" t="s">
        <v>131</v>
      </c>
      <c r="O166" s="4" t="s">
        <v>2255</v>
      </c>
      <c r="P166" s="4" t="s">
        <v>2266</v>
      </c>
      <c r="Q166" s="4" t="s">
        <v>12</v>
      </c>
      <c r="R166" s="4" t="s">
        <v>12</v>
      </c>
      <c r="S166" s="4"/>
      <c r="T166" s="4" t="s">
        <v>2265</v>
      </c>
      <c r="U166" s="4" t="s">
        <v>2252</v>
      </c>
      <c r="V166" s="4" t="s">
        <v>127</v>
      </c>
      <c r="W166" s="5" t="s">
        <v>2251</v>
      </c>
      <c r="X166" s="4" t="s">
        <v>127</v>
      </c>
      <c r="Y166" s="4" t="s">
        <v>2250</v>
      </c>
      <c r="Z166" s="5" t="s">
        <v>2264</v>
      </c>
      <c r="AA166" s="4"/>
      <c r="AB166" s="4"/>
      <c r="AC166" s="4"/>
      <c r="AD166" s="4"/>
      <c r="AE166" s="4"/>
      <c r="AF166" s="4" t="s">
        <v>1402</v>
      </c>
      <c r="AG166" s="4"/>
      <c r="AH166" s="4" t="s">
        <v>2263</v>
      </c>
      <c r="AI166" s="4" t="s">
        <v>2262</v>
      </c>
      <c r="AJ166" s="3" t="s">
        <v>2232</v>
      </c>
      <c r="AK166" t="s">
        <v>62</v>
      </c>
    </row>
    <row r="167" spans="1:37" ht="25.5" x14ac:dyDescent="0.2">
      <c r="A167" s="5" t="s">
        <v>2261</v>
      </c>
      <c r="B167" s="4" t="s">
        <v>2260</v>
      </c>
      <c r="C167" s="4" t="s">
        <v>2259</v>
      </c>
      <c r="D167" s="4"/>
      <c r="E167" s="4" t="s">
        <v>21</v>
      </c>
      <c r="F167" s="4"/>
      <c r="G167" s="4" t="s">
        <v>2258</v>
      </c>
      <c r="H167" s="4"/>
      <c r="I167" s="4"/>
      <c r="J167" s="4" t="s">
        <v>2257</v>
      </c>
      <c r="K167" s="4" t="s">
        <v>2256</v>
      </c>
      <c r="L167" s="4" t="s">
        <v>37</v>
      </c>
      <c r="M167" s="4"/>
      <c r="N167" s="4" t="s">
        <v>131</v>
      </c>
      <c r="O167" s="4" t="s">
        <v>2255</v>
      </c>
      <c r="P167" s="4" t="s">
        <v>2254</v>
      </c>
      <c r="Q167" s="4" t="s">
        <v>12</v>
      </c>
      <c r="R167" s="4" t="s">
        <v>12</v>
      </c>
      <c r="S167" s="4"/>
      <c r="T167" s="4" t="s">
        <v>2253</v>
      </c>
      <c r="U167" s="4" t="s">
        <v>2252</v>
      </c>
      <c r="V167" s="4" t="s">
        <v>127</v>
      </c>
      <c r="W167" s="5" t="s">
        <v>2251</v>
      </c>
      <c r="X167" s="4" t="s">
        <v>127</v>
      </c>
      <c r="Y167" s="4" t="s">
        <v>2250</v>
      </c>
      <c r="Z167" s="5" t="s">
        <v>2249</v>
      </c>
      <c r="AA167" s="4"/>
      <c r="AB167" s="4"/>
      <c r="AC167" s="4"/>
      <c r="AD167" s="4"/>
      <c r="AE167" s="4"/>
      <c r="AF167" s="4" t="s">
        <v>2248</v>
      </c>
      <c r="AG167" s="4"/>
      <c r="AH167" s="4" t="s">
        <v>2247</v>
      </c>
      <c r="AI167" s="4" t="s">
        <v>2246</v>
      </c>
      <c r="AJ167" s="3" t="s">
        <v>2232</v>
      </c>
      <c r="AK167" t="s">
        <v>62</v>
      </c>
    </row>
    <row r="168" spans="1:37" ht="25.5" x14ac:dyDescent="0.2">
      <c r="A168" s="5" t="s">
        <v>2245</v>
      </c>
      <c r="B168" s="4" t="s">
        <v>2244</v>
      </c>
      <c r="C168" s="4" t="s">
        <v>2243</v>
      </c>
      <c r="D168" s="4"/>
      <c r="E168" s="4" t="s">
        <v>21</v>
      </c>
      <c r="F168" s="4"/>
      <c r="G168" s="4" t="s">
        <v>2242</v>
      </c>
      <c r="H168" s="4"/>
      <c r="I168" s="4"/>
      <c r="J168" s="4" t="s">
        <v>2241</v>
      </c>
      <c r="K168" s="4" t="s">
        <v>2240</v>
      </c>
      <c r="L168" s="4" t="s">
        <v>37</v>
      </c>
      <c r="M168" s="4"/>
      <c r="N168" s="4" t="s">
        <v>131</v>
      </c>
      <c r="O168" s="4" t="s">
        <v>2239</v>
      </c>
      <c r="P168" s="4" t="s">
        <v>13</v>
      </c>
      <c r="Q168" s="4" t="s">
        <v>12</v>
      </c>
      <c r="R168" s="4" t="s">
        <v>12</v>
      </c>
      <c r="S168" s="4"/>
      <c r="T168" s="4" t="s">
        <v>2238</v>
      </c>
      <c r="U168" s="4" t="s">
        <v>1497</v>
      </c>
      <c r="V168" s="4" t="s">
        <v>127</v>
      </c>
      <c r="W168" s="5" t="s">
        <v>2237</v>
      </c>
      <c r="X168" s="4" t="s">
        <v>127</v>
      </c>
      <c r="Y168" s="4" t="s">
        <v>30</v>
      </c>
      <c r="Z168" s="5" t="s">
        <v>2236</v>
      </c>
      <c r="AA168" s="4"/>
      <c r="AB168" s="4"/>
      <c r="AC168" s="4"/>
      <c r="AD168" s="4"/>
      <c r="AE168" s="4"/>
      <c r="AF168" s="4" t="s">
        <v>2235</v>
      </c>
      <c r="AG168" s="4"/>
      <c r="AH168" s="4" t="s">
        <v>2234</v>
      </c>
      <c r="AI168" s="4" t="s">
        <v>2233</v>
      </c>
      <c r="AJ168" s="3" t="s">
        <v>2232</v>
      </c>
      <c r="AK168" t="s">
        <v>62</v>
      </c>
    </row>
    <row r="169" spans="1:37" ht="25.5" x14ac:dyDescent="0.2">
      <c r="A169" s="5" t="s">
        <v>2231</v>
      </c>
      <c r="B169" s="4" t="s">
        <v>2230</v>
      </c>
      <c r="C169" s="4" t="s">
        <v>2229</v>
      </c>
      <c r="D169" s="4"/>
      <c r="E169" s="4" t="s">
        <v>21</v>
      </c>
      <c r="F169" s="4"/>
      <c r="G169" s="4" t="s">
        <v>2228</v>
      </c>
      <c r="H169" s="4"/>
      <c r="I169" s="4"/>
      <c r="J169" s="4" t="s">
        <v>18</v>
      </c>
      <c r="K169" s="4" t="s">
        <v>2227</v>
      </c>
      <c r="L169" s="4" t="s">
        <v>37</v>
      </c>
      <c r="M169" s="4"/>
      <c r="N169" s="4" t="s">
        <v>15</v>
      </c>
      <c r="O169" s="4" t="s">
        <v>2226</v>
      </c>
      <c r="P169" s="4" t="s">
        <v>53</v>
      </c>
      <c r="Q169" s="4" t="s">
        <v>12</v>
      </c>
      <c r="R169" s="4" t="s">
        <v>12</v>
      </c>
      <c r="S169" s="4"/>
      <c r="T169" s="4" t="s">
        <v>2225</v>
      </c>
      <c r="U169" s="4" t="s">
        <v>51</v>
      </c>
      <c r="V169" s="4" t="s">
        <v>8</v>
      </c>
      <c r="W169" s="5" t="s">
        <v>2224</v>
      </c>
      <c r="X169" s="4" t="s">
        <v>8</v>
      </c>
      <c r="Y169" s="4" t="s">
        <v>103</v>
      </c>
      <c r="Z169" s="5" t="s">
        <v>2223</v>
      </c>
      <c r="AA169" s="4"/>
      <c r="AB169" s="4"/>
      <c r="AC169" s="4"/>
      <c r="AD169" s="4"/>
      <c r="AE169" s="4" t="s">
        <v>2222</v>
      </c>
      <c r="AF169" s="4" t="s">
        <v>2221</v>
      </c>
      <c r="AG169" s="4"/>
      <c r="AH169" s="4" t="s">
        <v>2220</v>
      </c>
      <c r="AI169" s="4" t="s">
        <v>2219</v>
      </c>
      <c r="AJ169" s="5" t="s">
        <v>2138</v>
      </c>
      <c r="AK169" t="s">
        <v>0</v>
      </c>
    </row>
    <row r="170" spans="1:37" ht="25.5" x14ac:dyDescent="0.2">
      <c r="A170" s="5" t="s">
        <v>2218</v>
      </c>
      <c r="B170" s="4" t="s">
        <v>2217</v>
      </c>
      <c r="C170" s="4" t="s">
        <v>2216</v>
      </c>
      <c r="D170" s="4"/>
      <c r="E170" s="4" t="s">
        <v>21</v>
      </c>
      <c r="F170" s="4"/>
      <c r="G170" s="4" t="s">
        <v>2215</v>
      </c>
      <c r="H170" s="4"/>
      <c r="I170" s="4"/>
      <c r="J170" s="4" t="s">
        <v>700</v>
      </c>
      <c r="K170" s="4" t="s">
        <v>2214</v>
      </c>
      <c r="L170" s="4" t="s">
        <v>37</v>
      </c>
      <c r="M170" s="4"/>
      <c r="N170" s="4" t="s">
        <v>649</v>
      </c>
      <c r="O170" s="4" t="s">
        <v>2213</v>
      </c>
      <c r="P170" s="4" t="s">
        <v>72</v>
      </c>
      <c r="Q170" s="4" t="s">
        <v>12</v>
      </c>
      <c r="R170" s="4"/>
      <c r="S170" s="4"/>
      <c r="T170" s="4" t="s">
        <v>2212</v>
      </c>
      <c r="U170" s="4" t="s">
        <v>2084</v>
      </c>
      <c r="V170" s="4" t="s">
        <v>87</v>
      </c>
      <c r="W170" s="5" t="s">
        <v>2211</v>
      </c>
      <c r="X170" s="4" t="s">
        <v>87</v>
      </c>
      <c r="Y170" s="4" t="s">
        <v>2210</v>
      </c>
      <c r="Z170" s="5" t="s">
        <v>2209</v>
      </c>
      <c r="AA170" s="4"/>
      <c r="AB170" s="4"/>
      <c r="AC170" s="4"/>
      <c r="AD170" s="4"/>
      <c r="AE170" s="4"/>
      <c r="AF170" s="4" t="s">
        <v>2208</v>
      </c>
      <c r="AG170" s="4"/>
      <c r="AH170" s="4" t="s">
        <v>2207</v>
      </c>
      <c r="AI170" s="4" t="s">
        <v>2207</v>
      </c>
      <c r="AJ170" s="3" t="s">
        <v>2138</v>
      </c>
      <c r="AK170" t="s">
        <v>0</v>
      </c>
    </row>
    <row r="171" spans="1:37" ht="38.25" x14ac:dyDescent="0.2">
      <c r="A171" s="5" t="s">
        <v>2206</v>
      </c>
      <c r="B171" s="4" t="s">
        <v>2205</v>
      </c>
      <c r="C171" s="4" t="s">
        <v>2204</v>
      </c>
      <c r="D171" s="4"/>
      <c r="E171" s="4" t="s">
        <v>21</v>
      </c>
      <c r="F171" s="4"/>
      <c r="G171" s="4" t="s">
        <v>2203</v>
      </c>
      <c r="H171" s="4"/>
      <c r="I171" s="4" t="s">
        <v>2202</v>
      </c>
      <c r="J171" s="4" t="s">
        <v>2201</v>
      </c>
      <c r="K171" s="4"/>
      <c r="L171" s="4" t="s">
        <v>2200</v>
      </c>
      <c r="M171" s="4"/>
      <c r="N171" s="4" t="s">
        <v>649</v>
      </c>
      <c r="O171" s="4" t="s">
        <v>2199</v>
      </c>
      <c r="P171" s="4" t="s">
        <v>72</v>
      </c>
      <c r="Q171" s="4" t="s">
        <v>12</v>
      </c>
      <c r="R171" s="4" t="s">
        <v>12</v>
      </c>
      <c r="S171" s="4"/>
      <c r="T171" s="4" t="s">
        <v>2198</v>
      </c>
      <c r="U171" s="4" t="s">
        <v>2197</v>
      </c>
      <c r="V171" s="4" t="s">
        <v>87</v>
      </c>
      <c r="W171" s="5" t="s">
        <v>2196</v>
      </c>
      <c r="X171" s="4" t="s">
        <v>87</v>
      </c>
      <c r="Y171" s="4" t="s">
        <v>67</v>
      </c>
      <c r="Z171" s="5" t="s">
        <v>2195</v>
      </c>
      <c r="AA171" s="4"/>
      <c r="AB171" s="4"/>
      <c r="AC171" s="4" t="s">
        <v>2194</v>
      </c>
      <c r="AD171" s="4"/>
      <c r="AE171" s="4"/>
      <c r="AF171" s="4" t="s">
        <v>2193</v>
      </c>
      <c r="AG171" s="4"/>
      <c r="AH171" s="4" t="s">
        <v>2192</v>
      </c>
      <c r="AI171" s="4" t="s">
        <v>2192</v>
      </c>
      <c r="AJ171" s="3" t="s">
        <v>2138</v>
      </c>
      <c r="AK171" t="s">
        <v>62</v>
      </c>
    </row>
    <row r="172" spans="1:37" ht="25.5" x14ac:dyDescent="0.2">
      <c r="A172" s="5" t="s">
        <v>2191</v>
      </c>
      <c r="B172" s="4" t="s">
        <v>2190</v>
      </c>
      <c r="C172" s="4" t="s">
        <v>2189</v>
      </c>
      <c r="D172" s="4"/>
      <c r="E172" s="4" t="s">
        <v>21</v>
      </c>
      <c r="F172" s="4"/>
      <c r="G172" s="4" t="s">
        <v>2188</v>
      </c>
      <c r="H172" s="4"/>
      <c r="I172" s="4"/>
      <c r="J172" s="4" t="s">
        <v>2187</v>
      </c>
      <c r="K172" s="4"/>
      <c r="L172" s="4" t="s">
        <v>650</v>
      </c>
      <c r="M172" s="4"/>
      <c r="N172" s="4" t="s">
        <v>2186</v>
      </c>
      <c r="O172" s="4" t="s">
        <v>2185</v>
      </c>
      <c r="P172" s="4" t="s">
        <v>34</v>
      </c>
      <c r="Q172" s="4" t="s">
        <v>12</v>
      </c>
      <c r="R172" s="4" t="s">
        <v>12</v>
      </c>
      <c r="S172" s="4"/>
      <c r="T172" s="4" t="s">
        <v>2184</v>
      </c>
      <c r="U172" s="4" t="s">
        <v>2183</v>
      </c>
      <c r="V172" s="4" t="s">
        <v>2182</v>
      </c>
      <c r="W172" s="5" t="s">
        <v>2181</v>
      </c>
      <c r="X172" s="4" t="s">
        <v>87</v>
      </c>
      <c r="Y172" s="4" t="s">
        <v>677</v>
      </c>
      <c r="Z172" s="5" t="s">
        <v>2180</v>
      </c>
      <c r="AA172" s="4"/>
      <c r="AB172" s="4"/>
      <c r="AC172" s="4" t="s">
        <v>708</v>
      </c>
      <c r="AD172" s="4"/>
      <c r="AE172" s="4"/>
      <c r="AF172" s="4" t="s">
        <v>1217</v>
      </c>
      <c r="AG172" s="4"/>
      <c r="AH172" s="4" t="s">
        <v>2179</v>
      </c>
      <c r="AI172" s="4" t="s">
        <v>2179</v>
      </c>
      <c r="AJ172" s="3" t="s">
        <v>2138</v>
      </c>
      <c r="AK172" t="s">
        <v>0</v>
      </c>
    </row>
    <row r="173" spans="1:37" x14ac:dyDescent="0.2">
      <c r="A173" s="5" t="s">
        <v>2178</v>
      </c>
      <c r="B173" s="4" t="s">
        <v>2177</v>
      </c>
      <c r="C173" s="4" t="s">
        <v>2176</v>
      </c>
      <c r="D173" s="4"/>
      <c r="E173" s="4" t="s">
        <v>21</v>
      </c>
      <c r="F173" s="4" t="s">
        <v>2175</v>
      </c>
      <c r="G173" s="4" t="s">
        <v>2174</v>
      </c>
      <c r="H173" s="4"/>
      <c r="I173" s="4" t="s">
        <v>2173</v>
      </c>
      <c r="J173" s="4" t="s">
        <v>700</v>
      </c>
      <c r="K173" s="4" t="s">
        <v>2172</v>
      </c>
      <c r="L173" s="4" t="s">
        <v>37</v>
      </c>
      <c r="M173" s="4"/>
      <c r="N173" s="4" t="s">
        <v>649</v>
      </c>
      <c r="O173" s="4" t="s">
        <v>2171</v>
      </c>
      <c r="P173" s="4" t="s">
        <v>34</v>
      </c>
      <c r="Q173" s="4" t="s">
        <v>12</v>
      </c>
      <c r="R173" s="4" t="s">
        <v>12</v>
      </c>
      <c r="S173" s="4"/>
      <c r="T173" s="4" t="s">
        <v>2170</v>
      </c>
      <c r="U173" s="4" t="s">
        <v>51</v>
      </c>
      <c r="V173" s="4" t="s">
        <v>87</v>
      </c>
      <c r="W173" s="5" t="s">
        <v>2169</v>
      </c>
      <c r="X173" s="4" t="s">
        <v>87</v>
      </c>
      <c r="Y173" s="4" t="s">
        <v>215</v>
      </c>
      <c r="Z173" s="5" t="s">
        <v>2168</v>
      </c>
      <c r="AA173" s="4"/>
      <c r="AB173" s="4"/>
      <c r="AC173" s="4"/>
      <c r="AD173" s="4"/>
      <c r="AE173" s="4" t="s">
        <v>2167</v>
      </c>
      <c r="AF173" s="4" t="s">
        <v>2166</v>
      </c>
      <c r="AG173" s="4"/>
      <c r="AH173" s="4" t="s">
        <v>2165</v>
      </c>
      <c r="AI173" s="4" t="s">
        <v>2165</v>
      </c>
      <c r="AJ173" s="3" t="s">
        <v>2138</v>
      </c>
      <c r="AK173" t="s">
        <v>0</v>
      </c>
    </row>
    <row r="174" spans="1:37" ht="25.5" x14ac:dyDescent="0.2">
      <c r="A174" s="5" t="s">
        <v>2164</v>
      </c>
      <c r="B174" s="4" t="s">
        <v>2163</v>
      </c>
      <c r="C174" s="4" t="s">
        <v>2162</v>
      </c>
      <c r="D174" s="4"/>
      <c r="E174" s="4" t="s">
        <v>21</v>
      </c>
      <c r="F174" s="4"/>
      <c r="G174" s="4" t="s">
        <v>2161</v>
      </c>
      <c r="H174" s="4"/>
      <c r="I174" s="4" t="s">
        <v>2160</v>
      </c>
      <c r="J174" s="4" t="s">
        <v>2159</v>
      </c>
      <c r="K174" s="4"/>
      <c r="L174" s="4" t="s">
        <v>650</v>
      </c>
      <c r="M174" s="4"/>
      <c r="N174" s="4" t="s">
        <v>862</v>
      </c>
      <c r="O174" s="4" t="s">
        <v>2158</v>
      </c>
      <c r="P174" s="4" t="s">
        <v>13</v>
      </c>
      <c r="Q174" s="4" t="s">
        <v>12</v>
      </c>
      <c r="R174" s="4" t="s">
        <v>12</v>
      </c>
      <c r="S174" s="4"/>
      <c r="T174" s="4" t="s">
        <v>2130</v>
      </c>
      <c r="U174" s="4" t="s">
        <v>2157</v>
      </c>
      <c r="V174" s="4" t="s">
        <v>860</v>
      </c>
      <c r="W174" s="5" t="s">
        <v>2156</v>
      </c>
      <c r="X174" s="4" t="s">
        <v>87</v>
      </c>
      <c r="Y174" s="4" t="s">
        <v>30</v>
      </c>
      <c r="Z174" s="5" t="s">
        <v>2155</v>
      </c>
      <c r="AA174" s="4" t="s">
        <v>2153</v>
      </c>
      <c r="AB174" s="4" t="s">
        <v>2153</v>
      </c>
      <c r="AC174" s="4" t="s">
        <v>2154</v>
      </c>
      <c r="AD174" s="4" t="s">
        <v>2153</v>
      </c>
      <c r="AE174" s="4"/>
      <c r="AF174" s="4" t="s">
        <v>1217</v>
      </c>
      <c r="AG174" s="4" t="s">
        <v>2153</v>
      </c>
      <c r="AH174" s="4" t="s">
        <v>2152</v>
      </c>
      <c r="AI174" s="4" t="s">
        <v>2152</v>
      </c>
      <c r="AJ174" s="3" t="s">
        <v>2138</v>
      </c>
      <c r="AK174" t="s">
        <v>0</v>
      </c>
    </row>
    <row r="175" spans="1:37" ht="38.25" x14ac:dyDescent="0.2">
      <c r="A175" s="5" t="s">
        <v>2151</v>
      </c>
      <c r="B175" s="4" t="s">
        <v>2150</v>
      </c>
      <c r="C175" s="4" t="s">
        <v>2149</v>
      </c>
      <c r="D175" s="4"/>
      <c r="E175" s="4" t="s">
        <v>21</v>
      </c>
      <c r="F175" s="4" t="s">
        <v>2148</v>
      </c>
      <c r="G175" s="4" t="s">
        <v>2147</v>
      </c>
      <c r="H175" s="4"/>
      <c r="I175" s="4"/>
      <c r="J175" s="4" t="s">
        <v>39</v>
      </c>
      <c r="K175" s="4" t="s">
        <v>2146</v>
      </c>
      <c r="L175" s="4" t="s">
        <v>37</v>
      </c>
      <c r="M175" s="4"/>
      <c r="N175" s="4" t="s">
        <v>36</v>
      </c>
      <c r="O175" s="4" t="s">
        <v>2145</v>
      </c>
      <c r="P175" s="4" t="s">
        <v>53</v>
      </c>
      <c r="Q175" s="4" t="s">
        <v>12</v>
      </c>
      <c r="R175" s="4" t="s">
        <v>12</v>
      </c>
      <c r="S175" s="4"/>
      <c r="T175" s="4" t="s">
        <v>2144</v>
      </c>
      <c r="U175" s="4" t="s">
        <v>51</v>
      </c>
      <c r="V175" s="4" t="s">
        <v>31</v>
      </c>
      <c r="W175" s="5" t="s">
        <v>2143</v>
      </c>
      <c r="X175" s="4" t="s">
        <v>31</v>
      </c>
      <c r="Y175" s="4" t="s">
        <v>215</v>
      </c>
      <c r="Z175" s="5" t="s">
        <v>2142</v>
      </c>
      <c r="AA175" s="4"/>
      <c r="AB175" s="4"/>
      <c r="AC175" s="4"/>
      <c r="AD175" s="4"/>
      <c r="AE175" s="4"/>
      <c r="AF175" s="4" t="s">
        <v>2141</v>
      </c>
      <c r="AG175" s="4"/>
      <c r="AH175" s="4" t="s">
        <v>2140</v>
      </c>
      <c r="AI175" s="4" t="s">
        <v>2139</v>
      </c>
      <c r="AJ175" s="3" t="s">
        <v>2138</v>
      </c>
      <c r="AK175" t="s">
        <v>0</v>
      </c>
    </row>
    <row r="176" spans="1:37" ht="25.5" x14ac:dyDescent="0.2">
      <c r="A176" s="5" t="s">
        <v>2137</v>
      </c>
      <c r="B176" s="4" t="s">
        <v>2136</v>
      </c>
      <c r="C176" s="4" t="s">
        <v>2135</v>
      </c>
      <c r="D176" s="4"/>
      <c r="E176" s="4" t="s">
        <v>21</v>
      </c>
      <c r="F176" s="4"/>
      <c r="G176" s="4" t="s">
        <v>2134</v>
      </c>
      <c r="H176" s="4"/>
      <c r="I176" s="4"/>
      <c r="J176" s="4" t="s">
        <v>2133</v>
      </c>
      <c r="K176" s="4" t="s">
        <v>2132</v>
      </c>
      <c r="L176" s="4" t="s">
        <v>37</v>
      </c>
      <c r="M176" s="4" t="s">
        <v>2131</v>
      </c>
      <c r="N176" s="4" t="s">
        <v>331</v>
      </c>
      <c r="O176" s="4"/>
      <c r="P176" s="4"/>
      <c r="Q176" s="4" t="s">
        <v>12</v>
      </c>
      <c r="R176" s="4" t="s">
        <v>12</v>
      </c>
      <c r="S176" s="4"/>
      <c r="T176" s="4" t="s">
        <v>2130</v>
      </c>
      <c r="U176" s="4" t="s">
        <v>775</v>
      </c>
      <c r="V176" s="4" t="s">
        <v>330</v>
      </c>
      <c r="W176" s="5" t="s">
        <v>2129</v>
      </c>
      <c r="X176" s="4" t="s">
        <v>330</v>
      </c>
      <c r="Y176" s="4" t="s">
        <v>677</v>
      </c>
      <c r="Z176" s="5" t="s">
        <v>2128</v>
      </c>
      <c r="AA176" s="4"/>
      <c r="AB176" s="4"/>
      <c r="AC176" s="4"/>
      <c r="AD176" s="4"/>
      <c r="AE176" s="4"/>
      <c r="AF176" s="4" t="s">
        <v>1217</v>
      </c>
      <c r="AG176" s="4"/>
      <c r="AH176" s="4" t="s">
        <v>2127</v>
      </c>
      <c r="AI176" s="4" t="s">
        <v>2126</v>
      </c>
      <c r="AJ176" s="5" t="s">
        <v>1838</v>
      </c>
      <c r="AK176" t="s">
        <v>62</v>
      </c>
    </row>
    <row r="177" spans="1:37" ht="25.5" x14ac:dyDescent="0.2">
      <c r="A177" s="5" t="s">
        <v>2125</v>
      </c>
      <c r="B177" s="4" t="s">
        <v>2124</v>
      </c>
      <c r="C177" s="4" t="s">
        <v>2123</v>
      </c>
      <c r="D177" s="4"/>
      <c r="E177" s="4" t="s">
        <v>21</v>
      </c>
      <c r="F177" s="4"/>
      <c r="G177" s="4" t="s">
        <v>2122</v>
      </c>
      <c r="H177" s="4"/>
      <c r="I177" s="4"/>
      <c r="J177" s="4" t="s">
        <v>334</v>
      </c>
      <c r="K177" s="4" t="s">
        <v>2121</v>
      </c>
      <c r="L177" s="4" t="s">
        <v>37</v>
      </c>
      <c r="M177" s="4" t="s">
        <v>2120</v>
      </c>
      <c r="N177" s="4" t="s">
        <v>331</v>
      </c>
      <c r="O177" s="4"/>
      <c r="P177" s="4" t="s">
        <v>53</v>
      </c>
      <c r="Q177" s="4" t="s">
        <v>12</v>
      </c>
      <c r="R177" s="4" t="s">
        <v>12</v>
      </c>
      <c r="S177" s="4"/>
      <c r="T177" s="4"/>
      <c r="U177" s="4" t="s">
        <v>181</v>
      </c>
      <c r="V177" s="4" t="s">
        <v>330</v>
      </c>
      <c r="W177" s="5" t="s">
        <v>2119</v>
      </c>
      <c r="X177" s="4" t="s">
        <v>330</v>
      </c>
      <c r="Y177" s="4" t="s">
        <v>215</v>
      </c>
      <c r="Z177" s="5" t="s">
        <v>2118</v>
      </c>
      <c r="AA177" s="4"/>
      <c r="AB177" s="4"/>
      <c r="AC177" s="4"/>
      <c r="AD177" s="4"/>
      <c r="AE177" s="4" t="s">
        <v>2117</v>
      </c>
      <c r="AF177" s="4" t="s">
        <v>2116</v>
      </c>
      <c r="AG177" s="4"/>
      <c r="AH177" s="4" t="s">
        <v>2115</v>
      </c>
      <c r="AI177" s="4" t="s">
        <v>2114</v>
      </c>
      <c r="AJ177" s="5" t="s">
        <v>1838</v>
      </c>
      <c r="AK177" t="s">
        <v>62</v>
      </c>
    </row>
    <row r="178" spans="1:37" ht="25.5" x14ac:dyDescent="0.2">
      <c r="A178" s="5" t="s">
        <v>2113</v>
      </c>
      <c r="B178" s="4" t="s">
        <v>2112</v>
      </c>
      <c r="C178" s="4" t="s">
        <v>2111</v>
      </c>
      <c r="D178" s="4"/>
      <c r="E178" s="4" t="s">
        <v>21</v>
      </c>
      <c r="F178" s="4" t="s">
        <v>2110</v>
      </c>
      <c r="G178" s="4" t="s">
        <v>2109</v>
      </c>
      <c r="H178" s="4"/>
      <c r="I178" s="4"/>
      <c r="J178" s="4" t="s">
        <v>2108</v>
      </c>
      <c r="K178" s="4" t="s">
        <v>2107</v>
      </c>
      <c r="L178" s="4" t="s">
        <v>1542</v>
      </c>
      <c r="M178" s="4"/>
      <c r="N178" s="4" t="s">
        <v>331</v>
      </c>
      <c r="O178" s="4" t="s">
        <v>2070</v>
      </c>
      <c r="P178" s="4"/>
      <c r="Q178" s="4" t="s">
        <v>12</v>
      </c>
      <c r="R178" s="4" t="s">
        <v>12</v>
      </c>
      <c r="S178" s="4"/>
      <c r="T178" s="4"/>
      <c r="U178" s="4" t="s">
        <v>2069</v>
      </c>
      <c r="V178" s="4" t="s">
        <v>330</v>
      </c>
      <c r="W178" s="5" t="s">
        <v>2068</v>
      </c>
      <c r="X178" s="4" t="s">
        <v>330</v>
      </c>
      <c r="Y178" s="4" t="s">
        <v>330</v>
      </c>
      <c r="Z178" s="5" t="s">
        <v>2106</v>
      </c>
      <c r="AA178" s="4"/>
      <c r="AB178" s="4"/>
      <c r="AC178" s="4"/>
      <c r="AD178" s="4"/>
      <c r="AE178" s="4" t="s">
        <v>2105</v>
      </c>
      <c r="AF178" s="4"/>
      <c r="AG178" s="4"/>
      <c r="AH178" s="4" t="s">
        <v>2104</v>
      </c>
      <c r="AI178" s="4" t="s">
        <v>2104</v>
      </c>
      <c r="AJ178" s="3" t="s">
        <v>1838</v>
      </c>
      <c r="AK178" t="s">
        <v>62</v>
      </c>
    </row>
    <row r="179" spans="1:37" ht="38.25" x14ac:dyDescent="0.2">
      <c r="A179" s="5" t="s">
        <v>2103</v>
      </c>
      <c r="B179" s="4" t="s">
        <v>2102</v>
      </c>
      <c r="C179" s="4" t="s">
        <v>2101</v>
      </c>
      <c r="D179" s="4"/>
      <c r="E179" s="4" t="s">
        <v>21</v>
      </c>
      <c r="F179" s="4"/>
      <c r="G179" s="4" t="s">
        <v>2100</v>
      </c>
      <c r="H179" s="4"/>
      <c r="I179" s="4"/>
      <c r="J179" s="4" t="s">
        <v>2099</v>
      </c>
      <c r="K179" s="4" t="s">
        <v>2098</v>
      </c>
      <c r="L179" s="4" t="s">
        <v>37</v>
      </c>
      <c r="M179" s="4" t="s">
        <v>2097</v>
      </c>
      <c r="N179" s="4" t="s">
        <v>1727</v>
      </c>
      <c r="O179" s="4" t="s">
        <v>1991</v>
      </c>
      <c r="P179" s="4" t="s">
        <v>13</v>
      </c>
      <c r="Q179" s="4" t="s">
        <v>12</v>
      </c>
      <c r="R179" s="4" t="s">
        <v>12</v>
      </c>
      <c r="S179" s="4"/>
      <c r="T179" s="4"/>
      <c r="U179" s="4" t="s">
        <v>1990</v>
      </c>
      <c r="V179" s="4" t="s">
        <v>1724</v>
      </c>
      <c r="W179" s="5" t="s">
        <v>1988</v>
      </c>
      <c r="X179" s="4" t="s">
        <v>8</v>
      </c>
      <c r="Y179" s="4" t="s">
        <v>215</v>
      </c>
      <c r="Z179" s="5" t="s">
        <v>2096</v>
      </c>
      <c r="AA179" s="4"/>
      <c r="AB179" s="4"/>
      <c r="AC179" s="4"/>
      <c r="AD179" s="4"/>
      <c r="AE179" s="4" t="s">
        <v>2095</v>
      </c>
      <c r="AF179" s="4" t="s">
        <v>84</v>
      </c>
      <c r="AG179" s="4"/>
      <c r="AH179" s="4" t="s">
        <v>2094</v>
      </c>
      <c r="AI179" s="4" t="s">
        <v>2093</v>
      </c>
      <c r="AJ179" s="5" t="s">
        <v>1838</v>
      </c>
      <c r="AK179" t="s">
        <v>62</v>
      </c>
    </row>
    <row r="180" spans="1:37" ht="51" x14ac:dyDescent="0.2">
      <c r="A180" s="5" t="s">
        <v>2092</v>
      </c>
      <c r="B180" s="4" t="s">
        <v>2091</v>
      </c>
      <c r="C180" s="4" t="s">
        <v>2090</v>
      </c>
      <c r="D180" s="4"/>
      <c r="E180" s="4" t="s">
        <v>21</v>
      </c>
      <c r="F180" s="4"/>
      <c r="G180" s="4" t="s">
        <v>2089</v>
      </c>
      <c r="H180" s="4"/>
      <c r="I180" s="4"/>
      <c r="J180" s="4" t="s">
        <v>2088</v>
      </c>
      <c r="K180" s="4" t="s">
        <v>2087</v>
      </c>
      <c r="L180" s="4" t="s">
        <v>37</v>
      </c>
      <c r="M180" s="4" t="s">
        <v>2086</v>
      </c>
      <c r="N180" s="4" t="s">
        <v>15</v>
      </c>
      <c r="O180" s="4" t="s">
        <v>2085</v>
      </c>
      <c r="P180" s="4" t="s">
        <v>13</v>
      </c>
      <c r="Q180" s="4" t="s">
        <v>12</v>
      </c>
      <c r="R180" s="4" t="s">
        <v>12</v>
      </c>
      <c r="S180" s="4"/>
      <c r="T180" s="4"/>
      <c r="U180" s="4" t="s">
        <v>2084</v>
      </c>
      <c r="V180" s="4" t="s">
        <v>8</v>
      </c>
      <c r="W180" s="5" t="s">
        <v>2083</v>
      </c>
      <c r="X180" s="4" t="s">
        <v>8</v>
      </c>
      <c r="Y180" s="4" t="s">
        <v>2082</v>
      </c>
      <c r="Z180" s="5" t="s">
        <v>2081</v>
      </c>
      <c r="AA180" s="4"/>
      <c r="AB180" s="4"/>
      <c r="AC180" s="4"/>
      <c r="AD180" s="4"/>
      <c r="AE180" s="4" t="s">
        <v>2080</v>
      </c>
      <c r="AF180" s="4" t="s">
        <v>84</v>
      </c>
      <c r="AG180" s="4"/>
      <c r="AH180" s="4" t="s">
        <v>2079</v>
      </c>
      <c r="AI180" s="4" t="s">
        <v>2078</v>
      </c>
      <c r="AJ180" s="5" t="s">
        <v>1838</v>
      </c>
      <c r="AK180" t="s">
        <v>62</v>
      </c>
    </row>
    <row r="181" spans="1:37" ht="38.25" x14ac:dyDescent="0.2">
      <c r="A181" s="5" t="s">
        <v>2077</v>
      </c>
      <c r="B181" s="4" t="s">
        <v>2076</v>
      </c>
      <c r="C181" s="4" t="s">
        <v>2075</v>
      </c>
      <c r="D181" s="4"/>
      <c r="E181" s="4" t="s">
        <v>21</v>
      </c>
      <c r="F181" s="4" t="s">
        <v>2074</v>
      </c>
      <c r="G181" s="4" t="s">
        <v>2073</v>
      </c>
      <c r="H181" s="4"/>
      <c r="I181" s="4"/>
      <c r="J181" s="4" t="s">
        <v>2072</v>
      </c>
      <c r="K181" s="4" t="s">
        <v>2071</v>
      </c>
      <c r="L181" s="4" t="s">
        <v>1542</v>
      </c>
      <c r="M181" s="4"/>
      <c r="N181" s="4" t="s">
        <v>15</v>
      </c>
      <c r="O181" s="4" t="s">
        <v>2070</v>
      </c>
      <c r="P181" s="4"/>
      <c r="Q181" s="4" t="s">
        <v>12</v>
      </c>
      <c r="R181" s="4" t="s">
        <v>12</v>
      </c>
      <c r="S181" s="4"/>
      <c r="T181" s="4"/>
      <c r="U181" s="4" t="s">
        <v>2069</v>
      </c>
      <c r="V181" s="4" t="s">
        <v>8</v>
      </c>
      <c r="W181" s="5" t="s">
        <v>2068</v>
      </c>
      <c r="X181" s="4" t="s">
        <v>8</v>
      </c>
      <c r="Y181" s="4" t="s">
        <v>8</v>
      </c>
      <c r="Z181" s="5" t="s">
        <v>2067</v>
      </c>
      <c r="AA181" s="4"/>
      <c r="AB181" s="4"/>
      <c r="AC181" s="4"/>
      <c r="AD181" s="4"/>
      <c r="AE181" s="4" t="s">
        <v>2066</v>
      </c>
      <c r="AF181" s="4"/>
      <c r="AG181" s="4"/>
      <c r="AH181" s="4" t="s">
        <v>2065</v>
      </c>
      <c r="AI181" s="4" t="s">
        <v>2065</v>
      </c>
      <c r="AJ181" s="3" t="s">
        <v>1838</v>
      </c>
      <c r="AK181" t="s">
        <v>62</v>
      </c>
    </row>
    <row r="182" spans="1:37" ht="25.5" x14ac:dyDescent="0.2">
      <c r="A182" s="5" t="s">
        <v>2064</v>
      </c>
      <c r="B182" s="4" t="s">
        <v>2063</v>
      </c>
      <c r="C182" s="4" t="s">
        <v>2062</v>
      </c>
      <c r="D182" s="4"/>
      <c r="E182" s="4" t="s">
        <v>21</v>
      </c>
      <c r="F182" s="4"/>
      <c r="G182" s="4" t="s">
        <v>2061</v>
      </c>
      <c r="H182" s="4"/>
      <c r="I182" s="4"/>
      <c r="J182" s="4" t="s">
        <v>2060</v>
      </c>
      <c r="K182" s="4"/>
      <c r="L182" s="4" t="s">
        <v>37</v>
      </c>
      <c r="M182" s="4"/>
      <c r="N182" s="4" t="s">
        <v>2059</v>
      </c>
      <c r="O182" s="4"/>
      <c r="P182" s="4" t="s">
        <v>53</v>
      </c>
      <c r="Q182" s="4" t="s">
        <v>2058</v>
      </c>
      <c r="R182" s="4" t="s">
        <v>12</v>
      </c>
      <c r="S182" s="4"/>
      <c r="T182" s="4" t="s">
        <v>2057</v>
      </c>
      <c r="U182" s="4" t="s">
        <v>2056</v>
      </c>
      <c r="V182" s="4" t="s">
        <v>2055</v>
      </c>
      <c r="W182" s="5" t="s">
        <v>2054</v>
      </c>
      <c r="X182" s="4" t="s">
        <v>180</v>
      </c>
      <c r="Y182" s="4" t="s">
        <v>30</v>
      </c>
      <c r="Z182" s="5" t="s">
        <v>2053</v>
      </c>
      <c r="AA182" s="4"/>
      <c r="AB182" s="4"/>
      <c r="AC182" s="4"/>
      <c r="AD182" s="4"/>
      <c r="AE182" s="4"/>
      <c r="AF182" s="4" t="s">
        <v>2052</v>
      </c>
      <c r="AG182" s="4"/>
      <c r="AH182" s="4" t="s">
        <v>2051</v>
      </c>
      <c r="AI182" s="4" t="s">
        <v>2051</v>
      </c>
      <c r="AJ182" s="5" t="s">
        <v>1838</v>
      </c>
      <c r="AK182" t="s">
        <v>62</v>
      </c>
    </row>
    <row r="183" spans="1:37" ht="25.5" x14ac:dyDescent="0.2">
      <c r="A183" s="5" t="s">
        <v>2050</v>
      </c>
      <c r="B183" s="4" t="s">
        <v>2049</v>
      </c>
      <c r="C183" s="4" t="s">
        <v>2048</v>
      </c>
      <c r="D183" s="4"/>
      <c r="E183" s="4" t="s">
        <v>21</v>
      </c>
      <c r="F183" s="4" t="s">
        <v>2047</v>
      </c>
      <c r="G183" s="4" t="s">
        <v>2046</v>
      </c>
      <c r="H183" s="4"/>
      <c r="I183" s="4" t="s">
        <v>521</v>
      </c>
      <c r="J183" s="4" t="s">
        <v>1634</v>
      </c>
      <c r="K183" s="4" t="s">
        <v>2045</v>
      </c>
      <c r="L183" s="4" t="s">
        <v>16</v>
      </c>
      <c r="M183" s="4"/>
      <c r="N183" s="4" t="s">
        <v>182</v>
      </c>
      <c r="O183" s="4" t="s">
        <v>2044</v>
      </c>
      <c r="P183" s="4" t="s">
        <v>53</v>
      </c>
      <c r="Q183" s="4" t="s">
        <v>12</v>
      </c>
      <c r="R183" s="4" t="s">
        <v>12</v>
      </c>
      <c r="S183" s="4"/>
      <c r="T183" s="4" t="s">
        <v>2043</v>
      </c>
      <c r="U183" s="4" t="s">
        <v>51</v>
      </c>
      <c r="V183" s="4" t="s">
        <v>180</v>
      </c>
      <c r="W183" s="5" t="s">
        <v>2042</v>
      </c>
      <c r="X183" s="4" t="s">
        <v>180</v>
      </c>
      <c r="Y183" s="4" t="s">
        <v>103</v>
      </c>
      <c r="Z183" s="5" t="s">
        <v>2041</v>
      </c>
      <c r="AA183" s="4"/>
      <c r="AB183" s="4"/>
      <c r="AC183" s="4"/>
      <c r="AD183" s="4"/>
      <c r="AE183" s="4" t="s">
        <v>2040</v>
      </c>
      <c r="AF183" s="4" t="s">
        <v>2039</v>
      </c>
      <c r="AG183" s="4"/>
      <c r="AH183" s="4" t="s">
        <v>2038</v>
      </c>
      <c r="AI183" s="4" t="s">
        <v>2038</v>
      </c>
      <c r="AJ183" s="3" t="s">
        <v>1838</v>
      </c>
      <c r="AK183" t="s">
        <v>0</v>
      </c>
    </row>
    <row r="184" spans="1:37" ht="25.5" x14ac:dyDescent="0.2">
      <c r="A184" s="5" t="s">
        <v>2037</v>
      </c>
      <c r="B184" s="4" t="s">
        <v>2036</v>
      </c>
      <c r="C184" s="4" t="s">
        <v>2035</v>
      </c>
      <c r="D184" s="4"/>
      <c r="E184" s="4" t="s">
        <v>21</v>
      </c>
      <c r="F184" s="4" t="s">
        <v>2034</v>
      </c>
      <c r="G184" s="4" t="s">
        <v>2033</v>
      </c>
      <c r="H184" s="4"/>
      <c r="I184" s="4" t="s">
        <v>917</v>
      </c>
      <c r="J184" s="4" t="s">
        <v>1634</v>
      </c>
      <c r="K184" s="4" t="s">
        <v>2032</v>
      </c>
      <c r="L184" s="4" t="s">
        <v>16</v>
      </c>
      <c r="M184" s="4"/>
      <c r="N184" s="4" t="s">
        <v>182</v>
      </c>
      <c r="O184" s="4" t="s">
        <v>1889</v>
      </c>
      <c r="P184" s="4" t="s">
        <v>13</v>
      </c>
      <c r="Q184" s="4" t="s">
        <v>12</v>
      </c>
      <c r="R184" s="4" t="s">
        <v>12</v>
      </c>
      <c r="S184" s="4"/>
      <c r="T184" s="4" t="s">
        <v>2031</v>
      </c>
      <c r="U184" s="4" t="s">
        <v>10</v>
      </c>
      <c r="V184" s="4" t="s">
        <v>180</v>
      </c>
      <c r="W184" s="5" t="s">
        <v>1887</v>
      </c>
      <c r="X184" s="4" t="s">
        <v>180</v>
      </c>
      <c r="Y184" s="4" t="s">
        <v>1360</v>
      </c>
      <c r="Z184" s="5" t="s">
        <v>2030</v>
      </c>
      <c r="AA184" s="4"/>
      <c r="AB184" s="4"/>
      <c r="AC184" s="4"/>
      <c r="AD184" s="4"/>
      <c r="AE184" s="4" t="s">
        <v>2029</v>
      </c>
      <c r="AF184" s="4" t="s">
        <v>2028</v>
      </c>
      <c r="AG184" s="4"/>
      <c r="AH184" s="4" t="s">
        <v>2027</v>
      </c>
      <c r="AI184" s="4" t="s">
        <v>2027</v>
      </c>
      <c r="AJ184" s="3" t="s">
        <v>1838</v>
      </c>
      <c r="AK184" t="s">
        <v>0</v>
      </c>
    </row>
    <row r="185" spans="1:37" ht="25.5" x14ac:dyDescent="0.2">
      <c r="A185" s="5" t="s">
        <v>2026</v>
      </c>
      <c r="B185" s="4" t="s">
        <v>2025</v>
      </c>
      <c r="C185" s="4" t="s">
        <v>2024</v>
      </c>
      <c r="D185" s="4"/>
      <c r="E185" s="4" t="s">
        <v>21</v>
      </c>
      <c r="F185" s="4"/>
      <c r="G185" s="4" t="s">
        <v>2023</v>
      </c>
      <c r="H185" s="4"/>
      <c r="I185" s="4"/>
      <c r="J185" s="4" t="s">
        <v>133</v>
      </c>
      <c r="K185" s="4" t="s">
        <v>2022</v>
      </c>
      <c r="L185" s="4" t="s">
        <v>16</v>
      </c>
      <c r="M185" s="4"/>
      <c r="N185" s="4" t="s">
        <v>131</v>
      </c>
      <c r="O185" s="4" t="s">
        <v>2021</v>
      </c>
      <c r="P185" s="4" t="s">
        <v>106</v>
      </c>
      <c r="Q185" s="4" t="s">
        <v>12</v>
      </c>
      <c r="R185" s="4" t="s">
        <v>12</v>
      </c>
      <c r="S185" s="4"/>
      <c r="T185" s="4" t="s">
        <v>2020</v>
      </c>
      <c r="U185" s="4" t="s">
        <v>10</v>
      </c>
      <c r="V185" s="4" t="s">
        <v>127</v>
      </c>
      <c r="W185" s="5" t="s">
        <v>2019</v>
      </c>
      <c r="X185" s="4" t="s">
        <v>127</v>
      </c>
      <c r="Y185" s="4" t="s">
        <v>1284</v>
      </c>
      <c r="Z185" s="5" t="s">
        <v>2018</v>
      </c>
      <c r="AA185" s="4"/>
      <c r="AB185" s="4"/>
      <c r="AC185" s="4"/>
      <c r="AD185" s="4"/>
      <c r="AE185" s="4"/>
      <c r="AF185" s="4" t="s">
        <v>2017</v>
      </c>
      <c r="AG185" s="4"/>
      <c r="AH185" s="4" t="s">
        <v>2016</v>
      </c>
      <c r="AI185" s="4" t="s">
        <v>2016</v>
      </c>
      <c r="AJ185" s="3" t="s">
        <v>1838</v>
      </c>
      <c r="AK185" t="s">
        <v>0</v>
      </c>
    </row>
    <row r="186" spans="1:37" ht="38.25" x14ac:dyDescent="0.2">
      <c r="A186" s="5" t="s">
        <v>2015</v>
      </c>
      <c r="B186" s="4" t="s">
        <v>2014</v>
      </c>
      <c r="C186" s="4" t="s">
        <v>2013</v>
      </c>
      <c r="D186" s="4"/>
      <c r="E186" s="4" t="s">
        <v>21</v>
      </c>
      <c r="F186" s="4"/>
      <c r="G186" s="4" t="s">
        <v>2012</v>
      </c>
      <c r="H186" s="4"/>
      <c r="I186" s="4"/>
      <c r="J186" s="4" t="s">
        <v>1995</v>
      </c>
      <c r="K186" s="4" t="s">
        <v>2011</v>
      </c>
      <c r="L186" s="4" t="s">
        <v>37</v>
      </c>
      <c r="M186" s="4" t="s">
        <v>2010</v>
      </c>
      <c r="N186" s="4" t="s">
        <v>2009</v>
      </c>
      <c r="O186" s="4" t="s">
        <v>2008</v>
      </c>
      <c r="P186" s="4" t="s">
        <v>13</v>
      </c>
      <c r="Q186" s="4" t="s">
        <v>2007</v>
      </c>
      <c r="R186" s="4" t="s">
        <v>12</v>
      </c>
      <c r="S186" s="4"/>
      <c r="T186" s="4"/>
      <c r="U186" s="4" t="s">
        <v>2006</v>
      </c>
      <c r="V186" s="4" t="s">
        <v>2005</v>
      </c>
      <c r="W186" s="5" t="s">
        <v>2004</v>
      </c>
      <c r="X186" s="4" t="s">
        <v>127</v>
      </c>
      <c r="Y186" s="4" t="s">
        <v>86</v>
      </c>
      <c r="Z186" s="5" t="s">
        <v>2003</v>
      </c>
      <c r="AA186" s="4"/>
      <c r="AB186" s="4"/>
      <c r="AC186" s="4"/>
      <c r="AD186" s="4"/>
      <c r="AE186" s="4" t="s">
        <v>2002</v>
      </c>
      <c r="AF186" s="4" t="s">
        <v>84</v>
      </c>
      <c r="AG186" s="4"/>
      <c r="AH186" s="4" t="s">
        <v>2001</v>
      </c>
      <c r="AI186" s="4" t="s">
        <v>2000</v>
      </c>
      <c r="AJ186" s="3" t="s">
        <v>1838</v>
      </c>
      <c r="AK186" t="s">
        <v>62</v>
      </c>
    </row>
    <row r="187" spans="1:37" x14ac:dyDescent="0.2">
      <c r="A187" s="5" t="s">
        <v>1999</v>
      </c>
      <c r="B187" s="4" t="s">
        <v>1998</v>
      </c>
      <c r="C187" s="4" t="s">
        <v>1997</v>
      </c>
      <c r="D187" s="4"/>
      <c r="E187" s="4" t="s">
        <v>21</v>
      </c>
      <c r="F187" s="4"/>
      <c r="G187" s="4" t="s">
        <v>1996</v>
      </c>
      <c r="H187" s="4"/>
      <c r="I187" s="4"/>
      <c r="J187" s="4" t="s">
        <v>1995</v>
      </c>
      <c r="K187" s="4" t="s">
        <v>1994</v>
      </c>
      <c r="L187" s="4" t="s">
        <v>37</v>
      </c>
      <c r="M187" s="4" t="s">
        <v>1993</v>
      </c>
      <c r="N187" s="4" t="s">
        <v>1992</v>
      </c>
      <c r="O187" s="4" t="s">
        <v>1991</v>
      </c>
      <c r="P187" s="4" t="s">
        <v>13</v>
      </c>
      <c r="Q187" s="4" t="s">
        <v>12</v>
      </c>
      <c r="R187" s="4" t="s">
        <v>12</v>
      </c>
      <c r="S187" s="4"/>
      <c r="T187" s="4"/>
      <c r="U187" s="4" t="s">
        <v>1990</v>
      </c>
      <c r="V187" s="4" t="s">
        <v>1989</v>
      </c>
      <c r="W187" s="5" t="s">
        <v>1988</v>
      </c>
      <c r="X187" s="4" t="s">
        <v>127</v>
      </c>
      <c r="Y187" s="4" t="s">
        <v>49</v>
      </c>
      <c r="Z187" s="5" t="s">
        <v>1987</v>
      </c>
      <c r="AA187" s="4"/>
      <c r="AB187" s="4"/>
      <c r="AC187" s="4"/>
      <c r="AD187" s="4"/>
      <c r="AE187" s="4" t="s">
        <v>1986</v>
      </c>
      <c r="AF187" s="4" t="s">
        <v>84</v>
      </c>
      <c r="AG187" s="4"/>
      <c r="AH187" s="4" t="s">
        <v>1985</v>
      </c>
      <c r="AI187" s="4" t="s">
        <v>1984</v>
      </c>
      <c r="AJ187" s="3" t="s">
        <v>1838</v>
      </c>
      <c r="AK187" t="s">
        <v>62</v>
      </c>
    </row>
    <row r="188" spans="1:37" ht="25.5" x14ac:dyDescent="0.2">
      <c r="A188" s="5" t="s">
        <v>1983</v>
      </c>
      <c r="B188" s="4" t="s">
        <v>1982</v>
      </c>
      <c r="C188" s="4" t="s">
        <v>1981</v>
      </c>
      <c r="D188" s="4"/>
      <c r="E188" s="4" t="s">
        <v>21</v>
      </c>
      <c r="F188" s="4" t="s">
        <v>1980</v>
      </c>
      <c r="G188" s="4" t="s">
        <v>1979</v>
      </c>
      <c r="H188" s="4"/>
      <c r="I188" s="4"/>
      <c r="J188" s="4" t="s">
        <v>133</v>
      </c>
      <c r="K188" s="4" t="s">
        <v>1978</v>
      </c>
      <c r="L188" s="4" t="s">
        <v>16</v>
      </c>
      <c r="M188" s="4"/>
      <c r="N188" s="4" t="s">
        <v>131</v>
      </c>
      <c r="O188" s="4" t="s">
        <v>1977</v>
      </c>
      <c r="P188" s="4" t="s">
        <v>34</v>
      </c>
      <c r="Q188" s="4" t="s">
        <v>12</v>
      </c>
      <c r="R188" s="4" t="s">
        <v>12</v>
      </c>
      <c r="S188" s="4"/>
      <c r="T188" s="4" t="s">
        <v>1976</v>
      </c>
      <c r="U188" s="4" t="s">
        <v>10</v>
      </c>
      <c r="V188" s="4" t="s">
        <v>127</v>
      </c>
      <c r="W188" s="5" t="s">
        <v>1975</v>
      </c>
      <c r="X188" s="4" t="s">
        <v>127</v>
      </c>
      <c r="Y188" s="4" t="s">
        <v>103</v>
      </c>
      <c r="Z188" s="5" t="s">
        <v>1974</v>
      </c>
      <c r="AA188" s="4"/>
      <c r="AB188" s="4"/>
      <c r="AC188" s="4"/>
      <c r="AD188" s="4"/>
      <c r="AE188" s="4" t="s">
        <v>1973</v>
      </c>
      <c r="AF188" s="4" t="s">
        <v>1972</v>
      </c>
      <c r="AG188" s="4"/>
      <c r="AH188" s="4" t="s">
        <v>1971</v>
      </c>
      <c r="AI188" s="4" t="s">
        <v>1971</v>
      </c>
      <c r="AJ188" s="3" t="s">
        <v>1838</v>
      </c>
      <c r="AK188" t="s">
        <v>0</v>
      </c>
    </row>
    <row r="189" spans="1:37" ht="25.5" x14ac:dyDescent="0.2">
      <c r="A189" s="5" t="s">
        <v>1970</v>
      </c>
      <c r="B189" s="4" t="s">
        <v>1969</v>
      </c>
      <c r="C189" s="4" t="s">
        <v>1968</v>
      </c>
      <c r="D189" s="4"/>
      <c r="E189" s="4" t="s">
        <v>21</v>
      </c>
      <c r="F189" s="4"/>
      <c r="G189" s="4" t="s">
        <v>1967</v>
      </c>
      <c r="H189" s="4"/>
      <c r="I189" s="4" t="s">
        <v>1966</v>
      </c>
      <c r="J189" s="4" t="s">
        <v>1949</v>
      </c>
      <c r="K189" s="4" t="s">
        <v>1965</v>
      </c>
      <c r="L189" s="4" t="s">
        <v>16</v>
      </c>
      <c r="M189" s="4"/>
      <c r="N189" s="4" t="s">
        <v>131</v>
      </c>
      <c r="O189" s="4"/>
      <c r="P189" s="4"/>
      <c r="Q189" s="4" t="s">
        <v>12</v>
      </c>
      <c r="R189" s="4" t="s">
        <v>12</v>
      </c>
      <c r="S189" s="4"/>
      <c r="T189" s="4"/>
      <c r="U189" s="4" t="s">
        <v>775</v>
      </c>
      <c r="V189" s="4" t="s">
        <v>127</v>
      </c>
      <c r="W189" s="5" t="s">
        <v>1947</v>
      </c>
      <c r="X189" s="4" t="s">
        <v>127</v>
      </c>
      <c r="Y189" s="4" t="s">
        <v>458</v>
      </c>
      <c r="Z189" s="5" t="s">
        <v>1964</v>
      </c>
      <c r="AA189" s="4"/>
      <c r="AB189" s="4"/>
      <c r="AC189" s="4"/>
      <c r="AD189" s="4"/>
      <c r="AE189" s="4"/>
      <c r="AF189" s="4" t="s">
        <v>84</v>
      </c>
      <c r="AG189" s="4"/>
      <c r="AH189" s="4" t="s">
        <v>1963</v>
      </c>
      <c r="AI189" s="4" t="s">
        <v>1963</v>
      </c>
      <c r="AJ189" s="3" t="s">
        <v>1838</v>
      </c>
      <c r="AK189" t="s">
        <v>62</v>
      </c>
    </row>
    <row r="190" spans="1:37" ht="38.25" x14ac:dyDescent="0.2">
      <c r="A190" s="5" t="s">
        <v>1962</v>
      </c>
      <c r="B190" s="4" t="s">
        <v>1961</v>
      </c>
      <c r="C190" s="4" t="s">
        <v>1960</v>
      </c>
      <c r="D190" s="4"/>
      <c r="E190" s="4" t="s">
        <v>21</v>
      </c>
      <c r="F190" s="4"/>
      <c r="G190" s="4" t="s">
        <v>1959</v>
      </c>
      <c r="H190" s="4"/>
      <c r="I190" s="4" t="s">
        <v>1958</v>
      </c>
      <c r="J190" s="4" t="s">
        <v>1949</v>
      </c>
      <c r="K190" s="4" t="s">
        <v>1957</v>
      </c>
      <c r="L190" s="4" t="s">
        <v>16</v>
      </c>
      <c r="M190" s="4"/>
      <c r="N190" s="4" t="s">
        <v>131</v>
      </c>
      <c r="O190" s="4"/>
      <c r="P190" s="4"/>
      <c r="Q190" s="4" t="s">
        <v>12</v>
      </c>
      <c r="R190" s="4" t="s">
        <v>12</v>
      </c>
      <c r="S190" s="4"/>
      <c r="T190" s="4"/>
      <c r="U190" s="4" t="s">
        <v>775</v>
      </c>
      <c r="V190" s="4" t="s">
        <v>127</v>
      </c>
      <c r="W190" s="5" t="s">
        <v>1947</v>
      </c>
      <c r="X190" s="4" t="s">
        <v>127</v>
      </c>
      <c r="Y190" s="4" t="s">
        <v>458</v>
      </c>
      <c r="Z190" s="5" t="s">
        <v>1956</v>
      </c>
      <c r="AA190" s="4"/>
      <c r="AB190" s="4"/>
      <c r="AC190" s="4"/>
      <c r="AD190" s="4"/>
      <c r="AE190" s="4"/>
      <c r="AF190" s="4" t="s">
        <v>84</v>
      </c>
      <c r="AG190" s="4"/>
      <c r="AH190" s="4" t="s">
        <v>1955</v>
      </c>
      <c r="AI190" s="4" t="s">
        <v>1954</v>
      </c>
      <c r="AJ190" s="3" t="s">
        <v>1838</v>
      </c>
      <c r="AK190" t="s">
        <v>62</v>
      </c>
    </row>
    <row r="191" spans="1:37" ht="25.5" x14ac:dyDescent="0.2">
      <c r="A191" s="5" t="s">
        <v>1953</v>
      </c>
      <c r="B191" s="4" t="s">
        <v>1952</v>
      </c>
      <c r="C191" s="4" t="s">
        <v>1951</v>
      </c>
      <c r="D191" s="4"/>
      <c r="E191" s="4" t="s">
        <v>21</v>
      </c>
      <c r="F191" s="4"/>
      <c r="G191" s="4" t="s">
        <v>1950</v>
      </c>
      <c r="H191" s="4"/>
      <c r="I191" s="4"/>
      <c r="J191" s="4" t="s">
        <v>1949</v>
      </c>
      <c r="K191" s="4" t="s">
        <v>1948</v>
      </c>
      <c r="L191" s="4" t="s">
        <v>16</v>
      </c>
      <c r="M191" s="4"/>
      <c r="N191" s="4" t="s">
        <v>131</v>
      </c>
      <c r="O191" s="4"/>
      <c r="P191" s="4"/>
      <c r="Q191" s="4" t="s">
        <v>12</v>
      </c>
      <c r="R191" s="4" t="s">
        <v>12</v>
      </c>
      <c r="S191" s="4"/>
      <c r="T191" s="4"/>
      <c r="U191" s="4" t="s">
        <v>775</v>
      </c>
      <c r="V191" s="4" t="s">
        <v>127</v>
      </c>
      <c r="W191" s="5" t="s">
        <v>1947</v>
      </c>
      <c r="X191" s="4" t="s">
        <v>127</v>
      </c>
      <c r="Y191" s="4" t="s">
        <v>458</v>
      </c>
      <c r="Z191" s="5" t="s">
        <v>1946</v>
      </c>
      <c r="AA191" s="4"/>
      <c r="AB191" s="4"/>
      <c r="AC191" s="4"/>
      <c r="AD191" s="4"/>
      <c r="AE191" s="4"/>
      <c r="AF191" s="4" t="s">
        <v>84</v>
      </c>
      <c r="AG191" s="4"/>
      <c r="AH191" s="4" t="s">
        <v>1945</v>
      </c>
      <c r="AI191" s="4" t="s">
        <v>1944</v>
      </c>
      <c r="AJ191" s="3" t="s">
        <v>1838</v>
      </c>
      <c r="AK191" t="s">
        <v>62</v>
      </c>
    </row>
    <row r="192" spans="1:37" ht="38.25" x14ac:dyDescent="0.2">
      <c r="A192" s="5" t="s">
        <v>1943</v>
      </c>
      <c r="B192" s="4" t="s">
        <v>1942</v>
      </c>
      <c r="C192" s="4" t="s">
        <v>1941</v>
      </c>
      <c r="D192" s="4"/>
      <c r="E192" s="4" t="s">
        <v>21</v>
      </c>
      <c r="F192" s="4"/>
      <c r="G192" s="4" t="s">
        <v>1940</v>
      </c>
      <c r="H192" s="4"/>
      <c r="I192" s="4"/>
      <c r="J192" s="4" t="s">
        <v>1939</v>
      </c>
      <c r="K192" s="4" t="s">
        <v>1938</v>
      </c>
      <c r="L192" s="4" t="s">
        <v>16</v>
      </c>
      <c r="M192" s="4"/>
      <c r="N192" s="4" t="s">
        <v>1937</v>
      </c>
      <c r="O192" s="4" t="s">
        <v>1936</v>
      </c>
      <c r="P192" s="4" t="s">
        <v>13</v>
      </c>
      <c r="Q192" s="4" t="s">
        <v>12</v>
      </c>
      <c r="R192" s="4" t="s">
        <v>12</v>
      </c>
      <c r="S192" s="4"/>
      <c r="T192" s="4" t="s">
        <v>1935</v>
      </c>
      <c r="U192" s="4" t="s">
        <v>1934</v>
      </c>
      <c r="V192" s="4" t="s">
        <v>1933</v>
      </c>
      <c r="W192" s="5" t="s">
        <v>1932</v>
      </c>
      <c r="X192" s="4" t="s">
        <v>127</v>
      </c>
      <c r="Y192" s="4" t="s">
        <v>1003</v>
      </c>
      <c r="Z192" s="5" t="s">
        <v>1931</v>
      </c>
      <c r="AA192" s="4"/>
      <c r="AB192" s="4"/>
      <c r="AC192" s="4"/>
      <c r="AD192" s="4"/>
      <c r="AE192" s="4"/>
      <c r="AF192" s="4" t="s">
        <v>1930</v>
      </c>
      <c r="AG192" s="4"/>
      <c r="AH192" s="4" t="s">
        <v>1929</v>
      </c>
      <c r="AI192" s="4" t="s">
        <v>1928</v>
      </c>
      <c r="AJ192" s="3" t="s">
        <v>1838</v>
      </c>
      <c r="AK192" t="s">
        <v>62</v>
      </c>
    </row>
    <row r="193" spans="1:37" x14ac:dyDescent="0.2">
      <c r="A193" s="5" t="s">
        <v>1927</v>
      </c>
      <c r="B193" s="4" t="s">
        <v>1926</v>
      </c>
      <c r="C193" s="4" t="s">
        <v>1925</v>
      </c>
      <c r="D193" s="4"/>
      <c r="E193" s="4" t="s">
        <v>21</v>
      </c>
      <c r="F193" s="4"/>
      <c r="G193" s="4" t="s">
        <v>1924</v>
      </c>
      <c r="H193" s="4" t="s">
        <v>1848</v>
      </c>
      <c r="I193" s="4" t="s">
        <v>1923</v>
      </c>
      <c r="J193" s="4" t="s">
        <v>700</v>
      </c>
      <c r="K193" s="4"/>
      <c r="L193" s="4" t="s">
        <v>16</v>
      </c>
      <c r="M193" s="4"/>
      <c r="N193" s="4" t="s">
        <v>649</v>
      </c>
      <c r="O193" s="4" t="s">
        <v>1846</v>
      </c>
      <c r="P193" s="4" t="s">
        <v>72</v>
      </c>
      <c r="Q193" s="4" t="s">
        <v>12</v>
      </c>
      <c r="R193" s="4" t="s">
        <v>12</v>
      </c>
      <c r="S193" s="4"/>
      <c r="T193" s="4" t="s">
        <v>1922</v>
      </c>
      <c r="U193" s="4" t="s">
        <v>10</v>
      </c>
      <c r="V193" s="4" t="s">
        <v>87</v>
      </c>
      <c r="W193" s="5" t="s">
        <v>1844</v>
      </c>
      <c r="X193" s="4" t="s">
        <v>87</v>
      </c>
      <c r="Y193" s="4" t="s">
        <v>1115</v>
      </c>
      <c r="Z193" s="5" t="s">
        <v>1921</v>
      </c>
      <c r="AA193" s="4"/>
      <c r="AB193" s="4"/>
      <c r="AC193" s="4"/>
      <c r="AD193" s="4"/>
      <c r="AE193" s="4"/>
      <c r="AF193" s="4" t="s">
        <v>1920</v>
      </c>
      <c r="AG193" s="4"/>
      <c r="AH193" s="4" t="s">
        <v>1919</v>
      </c>
      <c r="AI193" s="4" t="s">
        <v>1919</v>
      </c>
      <c r="AJ193" s="3" t="s">
        <v>1838</v>
      </c>
      <c r="AK193" t="s">
        <v>0</v>
      </c>
    </row>
    <row r="194" spans="1:37" ht="25.5" x14ac:dyDescent="0.2">
      <c r="A194" s="5" t="s">
        <v>1918</v>
      </c>
      <c r="B194" s="4" t="s">
        <v>1917</v>
      </c>
      <c r="C194" s="4" t="s">
        <v>1916</v>
      </c>
      <c r="D194" s="4"/>
      <c r="E194" s="4" t="s">
        <v>21</v>
      </c>
      <c r="F194" s="4" t="s">
        <v>1915</v>
      </c>
      <c r="G194" s="4" t="s">
        <v>1914</v>
      </c>
      <c r="H194" s="4"/>
      <c r="I194" s="4"/>
      <c r="J194" s="4" t="s">
        <v>700</v>
      </c>
      <c r="K194" s="4" t="s">
        <v>1913</v>
      </c>
      <c r="L194" s="4" t="s">
        <v>16</v>
      </c>
      <c r="M194" s="4"/>
      <c r="N194" s="4" t="s">
        <v>649</v>
      </c>
      <c r="O194" s="4" t="s">
        <v>1889</v>
      </c>
      <c r="P194" s="4" t="s">
        <v>49</v>
      </c>
      <c r="Q194" s="4" t="s">
        <v>12</v>
      </c>
      <c r="R194" s="4" t="s">
        <v>12</v>
      </c>
      <c r="S194" s="4"/>
      <c r="T194" s="4" t="s">
        <v>1912</v>
      </c>
      <c r="U194" s="4" t="s">
        <v>10</v>
      </c>
      <c r="V194" s="4" t="s">
        <v>87</v>
      </c>
      <c r="W194" s="5" t="s">
        <v>1887</v>
      </c>
      <c r="X194" s="4" t="s">
        <v>87</v>
      </c>
      <c r="Y194" s="4" t="s">
        <v>1284</v>
      </c>
      <c r="Z194" s="5" t="s">
        <v>1911</v>
      </c>
      <c r="AA194" s="4"/>
      <c r="AB194" s="4"/>
      <c r="AC194" s="4"/>
      <c r="AD194" s="4"/>
      <c r="AE194" s="4" t="s">
        <v>1910</v>
      </c>
      <c r="AF194" s="4" t="s">
        <v>1909</v>
      </c>
      <c r="AG194" s="4"/>
      <c r="AH194" s="4" t="s">
        <v>1908</v>
      </c>
      <c r="AI194" s="4" t="s">
        <v>1907</v>
      </c>
      <c r="AJ194" s="3" t="s">
        <v>1838</v>
      </c>
      <c r="AK194" t="s">
        <v>0</v>
      </c>
    </row>
    <row r="195" spans="1:37" ht="25.5" x14ac:dyDescent="0.2">
      <c r="A195" s="5" t="s">
        <v>1906</v>
      </c>
      <c r="B195" s="4" t="s">
        <v>1905</v>
      </c>
      <c r="C195" s="4" t="s">
        <v>1904</v>
      </c>
      <c r="D195" s="4"/>
      <c r="E195" s="4" t="s">
        <v>21</v>
      </c>
      <c r="F195" s="4" t="s">
        <v>1903</v>
      </c>
      <c r="G195" s="4" t="s">
        <v>1902</v>
      </c>
      <c r="H195" s="4"/>
      <c r="I195" s="4"/>
      <c r="J195" s="4" t="s">
        <v>700</v>
      </c>
      <c r="K195" s="4" t="s">
        <v>1901</v>
      </c>
      <c r="L195" s="4" t="s">
        <v>16</v>
      </c>
      <c r="M195" s="4"/>
      <c r="N195" s="4" t="s">
        <v>649</v>
      </c>
      <c r="O195" s="4" t="s">
        <v>1889</v>
      </c>
      <c r="P195" s="4" t="s">
        <v>72</v>
      </c>
      <c r="Q195" s="4" t="s">
        <v>12</v>
      </c>
      <c r="R195" s="4" t="s">
        <v>12</v>
      </c>
      <c r="S195" s="4"/>
      <c r="T195" s="4" t="s">
        <v>1900</v>
      </c>
      <c r="U195" s="4" t="s">
        <v>10</v>
      </c>
      <c r="V195" s="4" t="s">
        <v>87</v>
      </c>
      <c r="W195" s="5" t="s">
        <v>1887</v>
      </c>
      <c r="X195" s="4" t="s">
        <v>87</v>
      </c>
      <c r="Y195" s="4" t="s">
        <v>1284</v>
      </c>
      <c r="Z195" s="5" t="s">
        <v>1899</v>
      </c>
      <c r="AA195" s="4"/>
      <c r="AB195" s="4"/>
      <c r="AC195" s="4"/>
      <c r="AD195" s="4"/>
      <c r="AE195" s="4"/>
      <c r="AF195" s="4" t="s">
        <v>1898</v>
      </c>
      <c r="AG195" s="4"/>
      <c r="AH195" s="4" t="s">
        <v>1897</v>
      </c>
      <c r="AI195" s="4" t="s">
        <v>1896</v>
      </c>
      <c r="AJ195" s="3" t="s">
        <v>1838</v>
      </c>
      <c r="AK195" t="s">
        <v>0</v>
      </c>
    </row>
    <row r="196" spans="1:37" ht="25.5" x14ac:dyDescent="0.2">
      <c r="A196" s="5" t="s">
        <v>1895</v>
      </c>
      <c r="B196" s="4" t="s">
        <v>1894</v>
      </c>
      <c r="C196" s="4" t="s">
        <v>1893</v>
      </c>
      <c r="D196" s="4"/>
      <c r="E196" s="4" t="s">
        <v>21</v>
      </c>
      <c r="F196" s="4" t="s">
        <v>1892</v>
      </c>
      <c r="G196" s="4" t="s">
        <v>1891</v>
      </c>
      <c r="H196" s="4"/>
      <c r="I196" s="4"/>
      <c r="J196" s="4" t="s">
        <v>700</v>
      </c>
      <c r="K196" s="4" t="s">
        <v>1890</v>
      </c>
      <c r="L196" s="4" t="s">
        <v>16</v>
      </c>
      <c r="M196" s="4"/>
      <c r="N196" s="4" t="s">
        <v>649</v>
      </c>
      <c r="O196" s="4" t="s">
        <v>1889</v>
      </c>
      <c r="P196" s="4" t="s">
        <v>53</v>
      </c>
      <c r="Q196" s="4" t="s">
        <v>12</v>
      </c>
      <c r="R196" s="4" t="s">
        <v>12</v>
      </c>
      <c r="S196" s="4"/>
      <c r="T196" s="4" t="s">
        <v>1888</v>
      </c>
      <c r="U196" s="4" t="s">
        <v>10</v>
      </c>
      <c r="V196" s="4" t="s">
        <v>87</v>
      </c>
      <c r="W196" s="5" t="s">
        <v>1887</v>
      </c>
      <c r="X196" s="4" t="s">
        <v>87</v>
      </c>
      <c r="Y196" s="4" t="s">
        <v>1284</v>
      </c>
      <c r="Z196" s="5" t="s">
        <v>1886</v>
      </c>
      <c r="AA196" s="4"/>
      <c r="AB196" s="4"/>
      <c r="AC196" s="4"/>
      <c r="AD196" s="4"/>
      <c r="AE196" s="4"/>
      <c r="AF196" s="4" t="s">
        <v>1885</v>
      </c>
      <c r="AG196" s="4"/>
      <c r="AH196" s="4" t="s">
        <v>1884</v>
      </c>
      <c r="AI196" s="4" t="s">
        <v>1883</v>
      </c>
      <c r="AJ196" s="3" t="s">
        <v>1838</v>
      </c>
      <c r="AK196" t="s">
        <v>0</v>
      </c>
    </row>
    <row r="197" spans="1:37" ht="25.5" x14ac:dyDescent="0.2">
      <c r="A197" s="5" t="s">
        <v>1882</v>
      </c>
      <c r="B197" s="4" t="s">
        <v>1881</v>
      </c>
      <c r="C197" s="4" t="s">
        <v>1880</v>
      </c>
      <c r="D197" s="4"/>
      <c r="E197" s="4" t="s">
        <v>21</v>
      </c>
      <c r="F197" s="4"/>
      <c r="G197" s="4" t="s">
        <v>1879</v>
      </c>
      <c r="H197" s="4"/>
      <c r="I197" s="4" t="s">
        <v>1878</v>
      </c>
      <c r="J197" s="4" t="s">
        <v>1877</v>
      </c>
      <c r="K197" s="4" t="s">
        <v>1876</v>
      </c>
      <c r="L197" s="4" t="s">
        <v>650</v>
      </c>
      <c r="M197" s="4"/>
      <c r="N197" s="4" t="s">
        <v>1875</v>
      </c>
      <c r="O197" s="4" t="s">
        <v>1874</v>
      </c>
      <c r="P197" s="4" t="s">
        <v>34</v>
      </c>
      <c r="Q197" s="4" t="s">
        <v>12</v>
      </c>
      <c r="R197" s="4" t="s">
        <v>12</v>
      </c>
      <c r="S197" s="4"/>
      <c r="T197" s="4" t="s">
        <v>1382</v>
      </c>
      <c r="U197" s="4" t="s">
        <v>1873</v>
      </c>
      <c r="V197" s="4" t="s">
        <v>1872</v>
      </c>
      <c r="W197" s="5" t="s">
        <v>1871</v>
      </c>
      <c r="X197" s="4" t="s">
        <v>87</v>
      </c>
      <c r="Y197" s="4" t="s">
        <v>1870</v>
      </c>
      <c r="Z197" s="5" t="s">
        <v>1869</v>
      </c>
      <c r="AA197" s="4" t="s">
        <v>1868</v>
      </c>
      <c r="AB197" s="4" t="s">
        <v>1868</v>
      </c>
      <c r="AC197" s="4" t="s">
        <v>937</v>
      </c>
      <c r="AD197" s="4" t="s">
        <v>1868</v>
      </c>
      <c r="AE197" s="4"/>
      <c r="AF197" s="4" t="s">
        <v>1380</v>
      </c>
      <c r="AG197" s="4" t="s">
        <v>1868</v>
      </c>
      <c r="AH197" s="4" t="s">
        <v>1867</v>
      </c>
      <c r="AI197" s="4" t="s">
        <v>1867</v>
      </c>
      <c r="AJ197" s="3" t="s">
        <v>1838</v>
      </c>
      <c r="AK197" t="s">
        <v>0</v>
      </c>
    </row>
    <row r="198" spans="1:37" ht="51" x14ac:dyDescent="0.2">
      <c r="A198" s="5" t="s">
        <v>1866</v>
      </c>
      <c r="B198" s="4" t="s">
        <v>1865</v>
      </c>
      <c r="C198" s="4" t="s">
        <v>1864</v>
      </c>
      <c r="D198" s="4"/>
      <c r="E198" s="4" t="s">
        <v>21</v>
      </c>
      <c r="F198" s="4"/>
      <c r="G198" s="4" t="s">
        <v>1863</v>
      </c>
      <c r="H198" s="4"/>
      <c r="I198" s="4" t="s">
        <v>1862</v>
      </c>
      <c r="J198" s="4" t="s">
        <v>1861</v>
      </c>
      <c r="K198" s="4"/>
      <c r="L198" s="4" t="s">
        <v>650</v>
      </c>
      <c r="M198" s="4"/>
      <c r="N198" s="4" t="s">
        <v>649</v>
      </c>
      <c r="O198" s="4" t="s">
        <v>1860</v>
      </c>
      <c r="P198" s="4" t="s">
        <v>13</v>
      </c>
      <c r="Q198" s="4" t="s">
        <v>12</v>
      </c>
      <c r="R198" s="4" t="s">
        <v>12</v>
      </c>
      <c r="S198" s="4"/>
      <c r="T198" s="4" t="s">
        <v>1859</v>
      </c>
      <c r="U198" s="4" t="s">
        <v>1858</v>
      </c>
      <c r="V198" s="4" t="s">
        <v>87</v>
      </c>
      <c r="W198" s="5" t="s">
        <v>1857</v>
      </c>
      <c r="X198" s="4" t="s">
        <v>87</v>
      </c>
      <c r="Y198" s="4" t="s">
        <v>303</v>
      </c>
      <c r="Z198" s="5" t="s">
        <v>1856</v>
      </c>
      <c r="AA198" s="4"/>
      <c r="AB198" s="4"/>
      <c r="AC198" s="4" t="s">
        <v>1855</v>
      </c>
      <c r="AD198" s="4"/>
      <c r="AE198" s="4"/>
      <c r="AF198" s="4" t="s">
        <v>1854</v>
      </c>
      <c r="AG198" s="4"/>
      <c r="AH198" s="4" t="s">
        <v>1853</v>
      </c>
      <c r="AI198" s="4" t="s">
        <v>1853</v>
      </c>
      <c r="AJ198" s="3" t="s">
        <v>1838</v>
      </c>
      <c r="AK198" t="s">
        <v>0</v>
      </c>
    </row>
    <row r="199" spans="1:37" x14ac:dyDescent="0.2">
      <c r="A199" s="5" t="s">
        <v>1852</v>
      </c>
      <c r="B199" s="4" t="s">
        <v>1851</v>
      </c>
      <c r="C199" s="4" t="s">
        <v>1850</v>
      </c>
      <c r="D199" s="4"/>
      <c r="E199" s="4" t="s">
        <v>21</v>
      </c>
      <c r="F199" s="4"/>
      <c r="G199" s="4" t="s">
        <v>1849</v>
      </c>
      <c r="H199" s="4" t="s">
        <v>1848</v>
      </c>
      <c r="I199" s="4"/>
      <c r="J199" s="4" t="s">
        <v>1847</v>
      </c>
      <c r="K199" s="4"/>
      <c r="L199" s="4" t="s">
        <v>16</v>
      </c>
      <c r="M199" s="4"/>
      <c r="N199" s="4" t="s">
        <v>36</v>
      </c>
      <c r="O199" s="4" t="s">
        <v>1846</v>
      </c>
      <c r="P199" s="4" t="s">
        <v>34</v>
      </c>
      <c r="Q199" s="4" t="s">
        <v>12</v>
      </c>
      <c r="R199" s="4" t="s">
        <v>12</v>
      </c>
      <c r="S199" s="4"/>
      <c r="T199" s="4" t="s">
        <v>1845</v>
      </c>
      <c r="U199" s="4" t="s">
        <v>10</v>
      </c>
      <c r="V199" s="4" t="s">
        <v>31</v>
      </c>
      <c r="W199" s="5" t="s">
        <v>1844</v>
      </c>
      <c r="X199" s="4" t="s">
        <v>31</v>
      </c>
      <c r="Y199" s="4" t="s">
        <v>1843</v>
      </c>
      <c r="Z199" s="5" t="s">
        <v>1842</v>
      </c>
      <c r="AA199" s="4" t="s">
        <v>1840</v>
      </c>
      <c r="AB199" s="4" t="s">
        <v>1840</v>
      </c>
      <c r="AC199" s="4"/>
      <c r="AD199" s="4" t="s">
        <v>1840</v>
      </c>
      <c r="AE199" s="4"/>
      <c r="AF199" s="4" t="s">
        <v>1841</v>
      </c>
      <c r="AG199" s="4" t="s">
        <v>1840</v>
      </c>
      <c r="AH199" s="4" t="s">
        <v>1839</v>
      </c>
      <c r="AI199" s="4" t="s">
        <v>1839</v>
      </c>
      <c r="AJ199" s="3" t="s">
        <v>1838</v>
      </c>
      <c r="AK199" t="s">
        <v>0</v>
      </c>
    </row>
    <row r="200" spans="1:37" ht="38.25" x14ac:dyDescent="0.2">
      <c r="A200" s="5" t="s">
        <v>1837</v>
      </c>
      <c r="B200" s="4" t="s">
        <v>1836</v>
      </c>
      <c r="C200" s="4" t="s">
        <v>1835</v>
      </c>
      <c r="D200" s="4"/>
      <c r="E200" s="4" t="s">
        <v>21</v>
      </c>
      <c r="F200" s="4"/>
      <c r="G200" s="4" t="s">
        <v>1834</v>
      </c>
      <c r="H200" s="4"/>
      <c r="I200" s="4"/>
      <c r="J200" s="4" t="s">
        <v>334</v>
      </c>
      <c r="K200" s="4" t="s">
        <v>1833</v>
      </c>
      <c r="L200" s="4" t="s">
        <v>37</v>
      </c>
      <c r="M200" s="4" t="s">
        <v>1832</v>
      </c>
      <c r="N200" s="4" t="s">
        <v>331</v>
      </c>
      <c r="O200" s="4"/>
      <c r="P200" s="4" t="s">
        <v>215</v>
      </c>
      <c r="Q200" s="4" t="s">
        <v>12</v>
      </c>
      <c r="R200" s="4" t="s">
        <v>12</v>
      </c>
      <c r="S200" s="4"/>
      <c r="T200" s="4"/>
      <c r="U200" s="4" t="s">
        <v>181</v>
      </c>
      <c r="V200" s="4" t="s">
        <v>330</v>
      </c>
      <c r="W200" s="5" t="s">
        <v>1821</v>
      </c>
      <c r="X200" s="4" t="s">
        <v>330</v>
      </c>
      <c r="Y200" s="4" t="s">
        <v>86</v>
      </c>
      <c r="Z200" s="5" t="s">
        <v>1831</v>
      </c>
      <c r="AA200" s="4"/>
      <c r="AB200" s="4"/>
      <c r="AC200" s="4"/>
      <c r="AD200" s="4"/>
      <c r="AE200" s="4" t="s">
        <v>1830</v>
      </c>
      <c r="AF200" s="4" t="s">
        <v>734</v>
      </c>
      <c r="AG200" s="4"/>
      <c r="AH200" s="4" t="s">
        <v>1829</v>
      </c>
      <c r="AI200" s="4" t="s">
        <v>1828</v>
      </c>
      <c r="AJ200" s="5" t="s">
        <v>1802</v>
      </c>
      <c r="AK200" t="s">
        <v>62</v>
      </c>
    </row>
    <row r="201" spans="1:37" ht="25.5" x14ac:dyDescent="0.2">
      <c r="A201" s="5" t="s">
        <v>1827</v>
      </c>
      <c r="B201" s="4" t="s">
        <v>1826</v>
      </c>
      <c r="C201" s="4" t="s">
        <v>1825</v>
      </c>
      <c r="D201" s="4"/>
      <c r="E201" s="4" t="s">
        <v>21</v>
      </c>
      <c r="F201" s="4"/>
      <c r="G201" s="4" t="s">
        <v>1824</v>
      </c>
      <c r="H201" s="4"/>
      <c r="I201" s="4"/>
      <c r="J201" s="4" t="s">
        <v>334</v>
      </c>
      <c r="K201" s="4" t="s">
        <v>1823</v>
      </c>
      <c r="L201" s="4" t="s">
        <v>37</v>
      </c>
      <c r="M201" s="4" t="s">
        <v>1822</v>
      </c>
      <c r="N201" s="4" t="s">
        <v>331</v>
      </c>
      <c r="O201" s="4"/>
      <c r="P201" s="4" t="s">
        <v>49</v>
      </c>
      <c r="Q201" s="4" t="s">
        <v>12</v>
      </c>
      <c r="R201" s="4" t="s">
        <v>12</v>
      </c>
      <c r="S201" s="4"/>
      <c r="T201" s="4"/>
      <c r="U201" s="4" t="s">
        <v>181</v>
      </c>
      <c r="V201" s="4" t="s">
        <v>330</v>
      </c>
      <c r="W201" s="5" t="s">
        <v>1821</v>
      </c>
      <c r="X201" s="4" t="s">
        <v>330</v>
      </c>
      <c r="Y201" s="4" t="s">
        <v>86</v>
      </c>
      <c r="Z201" s="5" t="s">
        <v>1820</v>
      </c>
      <c r="AA201" s="4"/>
      <c r="AB201" s="4"/>
      <c r="AC201" s="4"/>
      <c r="AD201" s="4"/>
      <c r="AE201" s="4" t="s">
        <v>1819</v>
      </c>
      <c r="AF201" s="4" t="s">
        <v>1818</v>
      </c>
      <c r="AG201" s="4"/>
      <c r="AH201" s="4" t="s">
        <v>1817</v>
      </c>
      <c r="AI201" s="4" t="s">
        <v>1816</v>
      </c>
      <c r="AJ201" s="5" t="s">
        <v>1802</v>
      </c>
      <c r="AK201" t="s">
        <v>62</v>
      </c>
    </row>
    <row r="202" spans="1:37" ht="25.5" x14ac:dyDescent="0.2">
      <c r="A202" s="5" t="s">
        <v>1815</v>
      </c>
      <c r="B202" s="4" t="s">
        <v>1814</v>
      </c>
      <c r="C202" s="4" t="s">
        <v>1813</v>
      </c>
      <c r="D202" s="4"/>
      <c r="E202" s="4" t="s">
        <v>21</v>
      </c>
      <c r="F202" s="4"/>
      <c r="G202" s="4" t="s">
        <v>1812</v>
      </c>
      <c r="H202" s="4"/>
      <c r="I202" s="4"/>
      <c r="J202" s="4" t="s">
        <v>18</v>
      </c>
      <c r="K202" s="4" t="s">
        <v>1811</v>
      </c>
      <c r="L202" s="4" t="s">
        <v>37</v>
      </c>
      <c r="M202" s="4"/>
      <c r="N202" s="4" t="s">
        <v>15</v>
      </c>
      <c r="O202" s="4" t="s">
        <v>1810</v>
      </c>
      <c r="P202" s="4" t="s">
        <v>13</v>
      </c>
      <c r="Q202" s="4" t="s">
        <v>12</v>
      </c>
      <c r="R202" s="4" t="s">
        <v>12</v>
      </c>
      <c r="S202" s="4"/>
      <c r="T202" s="4" t="s">
        <v>1809</v>
      </c>
      <c r="U202" s="4" t="s">
        <v>10</v>
      </c>
      <c r="V202" s="4" t="s">
        <v>8</v>
      </c>
      <c r="W202" s="5" t="s">
        <v>1808</v>
      </c>
      <c r="X202" s="4" t="s">
        <v>8</v>
      </c>
      <c r="Y202" s="4" t="s">
        <v>1360</v>
      </c>
      <c r="Z202" s="5" t="s">
        <v>1807</v>
      </c>
      <c r="AA202" s="4"/>
      <c r="AB202" s="4"/>
      <c r="AC202" s="4"/>
      <c r="AD202" s="4"/>
      <c r="AE202" s="4" t="s">
        <v>1806</v>
      </c>
      <c r="AF202" s="4" t="s">
        <v>1805</v>
      </c>
      <c r="AG202" s="4"/>
      <c r="AH202" s="4" t="s">
        <v>1804</v>
      </c>
      <c r="AI202" s="4" t="s">
        <v>1803</v>
      </c>
      <c r="AJ202" s="3" t="s">
        <v>1802</v>
      </c>
      <c r="AK202" t="s">
        <v>0</v>
      </c>
    </row>
    <row r="203" spans="1:37" ht="38.25" x14ac:dyDescent="0.2">
      <c r="A203" s="5" t="s">
        <v>1801</v>
      </c>
      <c r="B203" s="4" t="s">
        <v>1800</v>
      </c>
      <c r="C203" s="4" t="s">
        <v>1799</v>
      </c>
      <c r="D203" s="4"/>
      <c r="E203" s="4" t="s">
        <v>21</v>
      </c>
      <c r="F203" s="4"/>
      <c r="G203" s="4" t="s">
        <v>1798</v>
      </c>
      <c r="H203" s="4"/>
      <c r="I203" s="4"/>
      <c r="J203" s="4" t="s">
        <v>1797</v>
      </c>
      <c r="K203" s="4"/>
      <c r="L203" s="4" t="s">
        <v>37</v>
      </c>
      <c r="M203" s="4"/>
      <c r="N203" s="4" t="s">
        <v>1780</v>
      </c>
      <c r="O203" s="4" t="s">
        <v>1609</v>
      </c>
      <c r="P203" s="4"/>
      <c r="Q203" s="4" t="s">
        <v>1796</v>
      </c>
      <c r="R203" s="4" t="s">
        <v>1795</v>
      </c>
      <c r="S203" s="4"/>
      <c r="T203" s="4" t="s">
        <v>1794</v>
      </c>
      <c r="U203" s="4" t="s">
        <v>1607</v>
      </c>
      <c r="V203" s="4" t="s">
        <v>1779</v>
      </c>
      <c r="W203" s="5" t="s">
        <v>1605</v>
      </c>
      <c r="X203" s="4" t="s">
        <v>330</v>
      </c>
      <c r="Y203" s="4" t="s">
        <v>1793</v>
      </c>
      <c r="Z203" s="5" t="s">
        <v>1792</v>
      </c>
      <c r="AA203" s="4"/>
      <c r="AB203" s="4"/>
      <c r="AC203" s="4"/>
      <c r="AD203" s="4"/>
      <c r="AE203" s="4"/>
      <c r="AF203" s="4" t="s">
        <v>1791</v>
      </c>
      <c r="AG203" s="4"/>
      <c r="AH203" s="4" t="s">
        <v>1790</v>
      </c>
      <c r="AI203" s="4" t="s">
        <v>1789</v>
      </c>
      <c r="AJ203" s="5" t="s">
        <v>1478</v>
      </c>
      <c r="AK203" t="s">
        <v>62</v>
      </c>
    </row>
    <row r="204" spans="1:37" ht="25.5" x14ac:dyDescent="0.2">
      <c r="A204" s="5" t="s">
        <v>1788</v>
      </c>
      <c r="B204" s="4" t="s">
        <v>1787</v>
      </c>
      <c r="C204" s="4" t="s">
        <v>1786</v>
      </c>
      <c r="D204" s="4"/>
      <c r="E204" s="4" t="s">
        <v>21</v>
      </c>
      <c r="F204" s="4" t="s">
        <v>1785</v>
      </c>
      <c r="G204" s="4" t="s">
        <v>1784</v>
      </c>
      <c r="H204" s="4"/>
      <c r="I204" s="4"/>
      <c r="J204" s="4" t="s">
        <v>1783</v>
      </c>
      <c r="K204" s="4" t="s">
        <v>1782</v>
      </c>
      <c r="L204" s="4" t="s">
        <v>37</v>
      </c>
      <c r="M204" s="4" t="s">
        <v>1781</v>
      </c>
      <c r="N204" s="4" t="s">
        <v>1780</v>
      </c>
      <c r="O204" s="4"/>
      <c r="P204" s="4" t="s">
        <v>103</v>
      </c>
      <c r="Q204" s="4" t="s">
        <v>12</v>
      </c>
      <c r="R204" s="4" t="s">
        <v>12</v>
      </c>
      <c r="S204" s="4"/>
      <c r="T204" s="4"/>
      <c r="U204" s="4" t="s">
        <v>680</v>
      </c>
      <c r="V204" s="4" t="s">
        <v>1779</v>
      </c>
      <c r="W204" s="5" t="s">
        <v>1778</v>
      </c>
      <c r="X204" s="4" t="s">
        <v>330</v>
      </c>
      <c r="Y204" s="4" t="s">
        <v>215</v>
      </c>
      <c r="Z204" s="5" t="s">
        <v>1777</v>
      </c>
      <c r="AA204" s="4"/>
      <c r="AB204" s="4"/>
      <c r="AC204" s="4"/>
      <c r="AD204" s="4"/>
      <c r="AE204" s="4" t="s">
        <v>1776</v>
      </c>
      <c r="AF204" s="4"/>
      <c r="AG204" s="4"/>
      <c r="AH204" s="4" t="s">
        <v>1775</v>
      </c>
      <c r="AI204" s="4" t="s">
        <v>1774</v>
      </c>
      <c r="AJ204" s="5" t="s">
        <v>1478</v>
      </c>
      <c r="AK204" t="s">
        <v>62</v>
      </c>
    </row>
    <row r="205" spans="1:37" ht="38.25" x14ac:dyDescent="0.2">
      <c r="A205" s="5" t="s">
        <v>1773</v>
      </c>
      <c r="B205" s="4" t="s">
        <v>1772</v>
      </c>
      <c r="C205" s="4" t="s">
        <v>1771</v>
      </c>
      <c r="D205" s="4"/>
      <c r="E205" s="4" t="s">
        <v>21</v>
      </c>
      <c r="F205" s="4"/>
      <c r="G205" s="4" t="s">
        <v>1770</v>
      </c>
      <c r="H205" s="4"/>
      <c r="I205" s="4"/>
      <c r="J205" s="4" t="s">
        <v>334</v>
      </c>
      <c r="K205" s="4" t="s">
        <v>1769</v>
      </c>
      <c r="L205" s="4" t="s">
        <v>37</v>
      </c>
      <c r="M205" s="4" t="s">
        <v>1768</v>
      </c>
      <c r="N205" s="4" t="s">
        <v>331</v>
      </c>
      <c r="O205" s="4"/>
      <c r="P205" s="4" t="s">
        <v>34</v>
      </c>
      <c r="Q205" s="4" t="s">
        <v>12</v>
      </c>
      <c r="R205" s="4" t="s">
        <v>12</v>
      </c>
      <c r="S205" s="4"/>
      <c r="T205" s="4"/>
      <c r="U205" s="4" t="s">
        <v>181</v>
      </c>
      <c r="V205" s="4" t="s">
        <v>330</v>
      </c>
      <c r="W205" s="5" t="s">
        <v>1767</v>
      </c>
      <c r="X205" s="4" t="s">
        <v>330</v>
      </c>
      <c r="Y205" s="4" t="s">
        <v>67</v>
      </c>
      <c r="Z205" s="5" t="s">
        <v>1766</v>
      </c>
      <c r="AA205" s="4"/>
      <c r="AB205" s="4"/>
      <c r="AC205" s="4"/>
      <c r="AD205" s="4"/>
      <c r="AE205" s="4" t="s">
        <v>1765</v>
      </c>
      <c r="AF205" s="4" t="s">
        <v>1764</v>
      </c>
      <c r="AG205" s="4"/>
      <c r="AH205" s="4" t="s">
        <v>1763</v>
      </c>
      <c r="AI205" s="4" t="s">
        <v>1762</v>
      </c>
      <c r="AJ205" s="5" t="s">
        <v>1478</v>
      </c>
      <c r="AK205" t="s">
        <v>62</v>
      </c>
    </row>
    <row r="206" spans="1:37" ht="38.25" x14ac:dyDescent="0.2">
      <c r="A206" s="5" t="s">
        <v>1761</v>
      </c>
      <c r="B206" s="4" t="s">
        <v>1760</v>
      </c>
      <c r="C206" s="4" t="s">
        <v>1759</v>
      </c>
      <c r="D206" s="4"/>
      <c r="E206" s="4" t="s">
        <v>21</v>
      </c>
      <c r="F206" s="4"/>
      <c r="G206" s="4" t="s">
        <v>1758</v>
      </c>
      <c r="H206" s="4"/>
      <c r="I206" s="4"/>
      <c r="J206" s="4" t="s">
        <v>1757</v>
      </c>
      <c r="K206" s="4" t="s">
        <v>1756</v>
      </c>
      <c r="L206" s="4" t="s">
        <v>37</v>
      </c>
      <c r="M206" s="4"/>
      <c r="N206" s="4" t="s">
        <v>1755</v>
      </c>
      <c r="O206" s="4"/>
      <c r="P206" s="4" t="s">
        <v>72</v>
      </c>
      <c r="Q206" s="4" t="s">
        <v>12</v>
      </c>
      <c r="R206" s="4" t="s">
        <v>12</v>
      </c>
      <c r="S206" s="4"/>
      <c r="T206" s="4" t="s">
        <v>1754</v>
      </c>
      <c r="U206" s="4" t="s">
        <v>1645</v>
      </c>
      <c r="V206" s="4" t="s">
        <v>1753</v>
      </c>
      <c r="W206" s="5" t="s">
        <v>1643</v>
      </c>
      <c r="X206" s="4" t="s">
        <v>8</v>
      </c>
      <c r="Y206" s="4" t="s">
        <v>49</v>
      </c>
      <c r="Z206" s="5" t="s">
        <v>1752</v>
      </c>
      <c r="AA206" s="4"/>
      <c r="AB206" s="4"/>
      <c r="AC206" s="4"/>
      <c r="AD206" s="4"/>
      <c r="AE206" s="4" t="s">
        <v>1751</v>
      </c>
      <c r="AF206" s="4" t="s">
        <v>1750</v>
      </c>
      <c r="AG206" s="4"/>
      <c r="AH206" s="4" t="s">
        <v>1749</v>
      </c>
      <c r="AI206" s="4" t="s">
        <v>1748</v>
      </c>
      <c r="AJ206" s="5" t="s">
        <v>1478</v>
      </c>
      <c r="AK206" t="s">
        <v>62</v>
      </c>
    </row>
    <row r="207" spans="1:37" ht="25.5" x14ac:dyDescent="0.2">
      <c r="A207" s="5" t="s">
        <v>1747</v>
      </c>
      <c r="B207" s="4" t="s">
        <v>1746</v>
      </c>
      <c r="C207" s="4" t="s">
        <v>1745</v>
      </c>
      <c r="D207" s="4"/>
      <c r="E207" s="4" t="s">
        <v>21</v>
      </c>
      <c r="F207" s="4"/>
      <c r="G207" s="4" t="s">
        <v>1744</v>
      </c>
      <c r="H207" s="4"/>
      <c r="I207" s="4"/>
      <c r="J207" s="4" t="s">
        <v>18</v>
      </c>
      <c r="K207" s="4" t="s">
        <v>1743</v>
      </c>
      <c r="L207" s="4" t="s">
        <v>16</v>
      </c>
      <c r="M207" s="4"/>
      <c r="N207" s="4" t="s">
        <v>15</v>
      </c>
      <c r="O207" s="4" t="s">
        <v>1484</v>
      </c>
      <c r="P207" s="4" t="s">
        <v>1742</v>
      </c>
      <c r="Q207" s="4" t="s">
        <v>12</v>
      </c>
      <c r="R207" s="4" t="s">
        <v>12</v>
      </c>
      <c r="S207" s="4"/>
      <c r="T207" s="4" t="s">
        <v>1741</v>
      </c>
      <c r="U207" s="4" t="s">
        <v>10</v>
      </c>
      <c r="V207" s="4" t="s">
        <v>8</v>
      </c>
      <c r="W207" s="5" t="s">
        <v>1482</v>
      </c>
      <c r="X207" s="4" t="s">
        <v>8</v>
      </c>
      <c r="Y207" s="4" t="s">
        <v>7</v>
      </c>
      <c r="Z207" s="5" t="s">
        <v>1740</v>
      </c>
      <c r="AA207" s="4"/>
      <c r="AB207" s="4"/>
      <c r="AC207" s="4"/>
      <c r="AD207" s="4"/>
      <c r="AE207" s="4" t="s">
        <v>1739</v>
      </c>
      <c r="AF207" s="4" t="s">
        <v>1738</v>
      </c>
      <c r="AG207" s="4"/>
      <c r="AH207" s="4" t="s">
        <v>1737</v>
      </c>
      <c r="AI207" s="4" t="s">
        <v>1736</v>
      </c>
      <c r="AJ207" s="3" t="s">
        <v>1478</v>
      </c>
      <c r="AK207" t="s">
        <v>0</v>
      </c>
    </row>
    <row r="208" spans="1:37" ht="38.25" x14ac:dyDescent="0.2">
      <c r="A208" s="5" t="s">
        <v>1735</v>
      </c>
      <c r="B208" s="4" t="s">
        <v>1734</v>
      </c>
      <c r="C208" s="4" t="s">
        <v>1733</v>
      </c>
      <c r="D208" s="4"/>
      <c r="E208" s="4" t="s">
        <v>21</v>
      </c>
      <c r="F208" s="4" t="s">
        <v>1732</v>
      </c>
      <c r="G208" s="4" t="s">
        <v>1731</v>
      </c>
      <c r="H208" s="4"/>
      <c r="I208" s="4"/>
      <c r="J208" s="4" t="s">
        <v>1730</v>
      </c>
      <c r="K208" s="4" t="s">
        <v>1729</v>
      </c>
      <c r="L208" s="4" t="s">
        <v>1542</v>
      </c>
      <c r="M208" s="4" t="s">
        <v>1728</v>
      </c>
      <c r="N208" s="4" t="s">
        <v>1727</v>
      </c>
      <c r="O208" s="4" t="s">
        <v>1726</v>
      </c>
      <c r="P208" s="4" t="s">
        <v>34</v>
      </c>
      <c r="Q208" s="4" t="s">
        <v>12</v>
      </c>
      <c r="R208" s="4" t="s">
        <v>12</v>
      </c>
      <c r="S208" s="4"/>
      <c r="T208" s="4" t="s">
        <v>1725</v>
      </c>
      <c r="U208" s="4" t="s">
        <v>1538</v>
      </c>
      <c r="V208" s="4" t="s">
        <v>1724</v>
      </c>
      <c r="W208" s="5" t="s">
        <v>1723</v>
      </c>
      <c r="X208" s="4" t="s">
        <v>8</v>
      </c>
      <c r="Y208" s="4" t="s">
        <v>1722</v>
      </c>
      <c r="Z208" s="5" t="s">
        <v>1721</v>
      </c>
      <c r="AA208" s="4"/>
      <c r="AB208" s="4"/>
      <c r="AC208" s="4"/>
      <c r="AD208" s="4"/>
      <c r="AE208" s="4" t="s">
        <v>1720</v>
      </c>
      <c r="AF208" s="4" t="s">
        <v>1719</v>
      </c>
      <c r="AG208" s="4"/>
      <c r="AH208" s="4" t="s">
        <v>1718</v>
      </c>
      <c r="AI208" s="4" t="s">
        <v>1717</v>
      </c>
      <c r="AJ208" s="5" t="s">
        <v>1478</v>
      </c>
      <c r="AK208" t="s">
        <v>0</v>
      </c>
    </row>
    <row r="209" spans="1:37" ht="25.5" x14ac:dyDescent="0.2">
      <c r="A209" s="5" t="s">
        <v>1716</v>
      </c>
      <c r="B209" s="4" t="s">
        <v>1715</v>
      </c>
      <c r="C209" s="4" t="s">
        <v>1714</v>
      </c>
      <c r="D209" s="4"/>
      <c r="E209" s="4" t="s">
        <v>21</v>
      </c>
      <c r="F209" s="4" t="s">
        <v>1713</v>
      </c>
      <c r="G209" s="4" t="s">
        <v>1712</v>
      </c>
      <c r="H209" s="4"/>
      <c r="I209" s="4"/>
      <c r="J209" s="4" t="s">
        <v>1634</v>
      </c>
      <c r="K209" s="4" t="s">
        <v>1711</v>
      </c>
      <c r="L209" s="4" t="s">
        <v>16</v>
      </c>
      <c r="M209" s="4"/>
      <c r="N209" s="4" t="s">
        <v>15</v>
      </c>
      <c r="O209" s="4" t="s">
        <v>1710</v>
      </c>
      <c r="P209" s="4" t="s">
        <v>34</v>
      </c>
      <c r="Q209" s="4" t="s">
        <v>12</v>
      </c>
      <c r="R209" s="4" t="s">
        <v>12</v>
      </c>
      <c r="S209" s="4"/>
      <c r="T209" s="4" t="s">
        <v>1709</v>
      </c>
      <c r="U209" s="4" t="s">
        <v>10</v>
      </c>
      <c r="V209" s="4" t="s">
        <v>8</v>
      </c>
      <c r="W209" s="5" t="s">
        <v>1708</v>
      </c>
      <c r="X209" s="4" t="s">
        <v>8</v>
      </c>
      <c r="Y209" s="4" t="s">
        <v>1707</v>
      </c>
      <c r="Z209" s="5" t="s">
        <v>1706</v>
      </c>
      <c r="AA209" s="4"/>
      <c r="AB209" s="4"/>
      <c r="AC209" s="4"/>
      <c r="AD209" s="4"/>
      <c r="AE209" s="4" t="s">
        <v>1705</v>
      </c>
      <c r="AF209" s="4" t="s">
        <v>1704</v>
      </c>
      <c r="AG209" s="4"/>
      <c r="AH209" s="4" t="s">
        <v>1703</v>
      </c>
      <c r="AI209" s="4" t="s">
        <v>1702</v>
      </c>
      <c r="AJ209" s="5" t="s">
        <v>1478</v>
      </c>
      <c r="AK209" t="s">
        <v>0</v>
      </c>
    </row>
    <row r="210" spans="1:37" ht="51" x14ac:dyDescent="0.2">
      <c r="A210" s="5" t="s">
        <v>1701</v>
      </c>
      <c r="B210" s="4" t="s">
        <v>1700</v>
      </c>
      <c r="C210" s="4" t="s">
        <v>1699</v>
      </c>
      <c r="D210" s="4"/>
      <c r="E210" s="4" t="s">
        <v>21</v>
      </c>
      <c r="F210" s="4"/>
      <c r="G210" s="4" t="s">
        <v>1698</v>
      </c>
      <c r="H210" s="4" t="s">
        <v>1697</v>
      </c>
      <c r="I210" s="4"/>
      <c r="J210" s="4" t="s">
        <v>1696</v>
      </c>
      <c r="K210" s="4"/>
      <c r="L210" s="4" t="s">
        <v>37</v>
      </c>
      <c r="M210" s="4"/>
      <c r="N210" s="4" t="s">
        <v>15</v>
      </c>
      <c r="O210" s="4"/>
      <c r="P210" s="4" t="s">
        <v>34</v>
      </c>
      <c r="Q210" s="4" t="s">
        <v>12</v>
      </c>
      <c r="R210" s="4" t="s">
        <v>12</v>
      </c>
      <c r="S210" s="4"/>
      <c r="T210" s="4"/>
      <c r="U210" s="4" t="s">
        <v>967</v>
      </c>
      <c r="V210" s="4" t="s">
        <v>8</v>
      </c>
      <c r="W210" s="5" t="s">
        <v>1695</v>
      </c>
      <c r="X210" s="4" t="s">
        <v>8</v>
      </c>
      <c r="Y210" s="4" t="s">
        <v>103</v>
      </c>
      <c r="Z210" s="5" t="s">
        <v>1694</v>
      </c>
      <c r="AA210" s="4"/>
      <c r="AB210" s="4"/>
      <c r="AC210" s="4"/>
      <c r="AD210" s="4"/>
      <c r="AE210" s="4" t="s">
        <v>1693</v>
      </c>
      <c r="AF210" s="4" t="s">
        <v>797</v>
      </c>
      <c r="AG210" s="4"/>
      <c r="AH210" s="4" t="s">
        <v>1692</v>
      </c>
      <c r="AI210" s="4" t="s">
        <v>1691</v>
      </c>
      <c r="AJ210" s="5" t="s">
        <v>1478</v>
      </c>
      <c r="AK210" t="s">
        <v>62</v>
      </c>
    </row>
    <row r="211" spans="1:37" ht="38.25" x14ac:dyDescent="0.2">
      <c r="A211" s="5" t="s">
        <v>1690</v>
      </c>
      <c r="B211" s="4" t="s">
        <v>1689</v>
      </c>
      <c r="C211" s="4" t="s">
        <v>1688</v>
      </c>
      <c r="D211" s="4"/>
      <c r="E211" s="4" t="s">
        <v>21</v>
      </c>
      <c r="F211" s="4"/>
      <c r="G211" s="4" t="s">
        <v>1687</v>
      </c>
      <c r="H211" s="4"/>
      <c r="I211" s="4"/>
      <c r="J211" s="4" t="s">
        <v>1686</v>
      </c>
      <c r="K211" s="4"/>
      <c r="L211" s="4" t="s">
        <v>37</v>
      </c>
      <c r="M211" s="4"/>
      <c r="N211" s="4" t="s">
        <v>15</v>
      </c>
      <c r="O211" s="4" t="s">
        <v>1685</v>
      </c>
      <c r="P211" s="4" t="s">
        <v>13</v>
      </c>
      <c r="Q211" s="4" t="s">
        <v>12</v>
      </c>
      <c r="R211" s="4" t="s">
        <v>12</v>
      </c>
      <c r="S211" s="4"/>
      <c r="T211" s="4"/>
      <c r="U211" s="4" t="s">
        <v>967</v>
      </c>
      <c r="V211" s="4" t="s">
        <v>8</v>
      </c>
      <c r="W211" s="5" t="s">
        <v>1684</v>
      </c>
      <c r="X211" s="4" t="s">
        <v>8</v>
      </c>
      <c r="Y211" s="4" t="s">
        <v>1669</v>
      </c>
      <c r="Z211" s="5" t="s">
        <v>1683</v>
      </c>
      <c r="AA211" s="4"/>
      <c r="AB211" s="4"/>
      <c r="AC211" s="4"/>
      <c r="AD211" s="4"/>
      <c r="AE211" s="4" t="s">
        <v>1682</v>
      </c>
      <c r="AF211" s="4" t="s">
        <v>1681</v>
      </c>
      <c r="AG211" s="4"/>
      <c r="AH211" s="4" t="s">
        <v>1680</v>
      </c>
      <c r="AI211" s="4" t="s">
        <v>1679</v>
      </c>
      <c r="AJ211" s="5" t="s">
        <v>1478</v>
      </c>
      <c r="AK211" t="s">
        <v>62</v>
      </c>
    </row>
    <row r="212" spans="1:37" ht="25.5" x14ac:dyDescent="0.2">
      <c r="A212" s="5" t="s">
        <v>1678</v>
      </c>
      <c r="B212" s="4" t="s">
        <v>1677</v>
      </c>
      <c r="C212" s="4" t="s">
        <v>1676</v>
      </c>
      <c r="D212" s="4"/>
      <c r="E212" s="4" t="s">
        <v>21</v>
      </c>
      <c r="F212" s="4"/>
      <c r="G212" s="4" t="s">
        <v>1675</v>
      </c>
      <c r="H212" s="4"/>
      <c r="I212" s="4"/>
      <c r="J212" s="4" t="s">
        <v>1674</v>
      </c>
      <c r="K212" s="4" t="s">
        <v>1673</v>
      </c>
      <c r="L212" s="4" t="s">
        <v>37</v>
      </c>
      <c r="M212" s="4" t="s">
        <v>1672</v>
      </c>
      <c r="N212" s="4" t="s">
        <v>1647</v>
      </c>
      <c r="O212" s="4"/>
      <c r="P212" s="4" t="s">
        <v>34</v>
      </c>
      <c r="Q212" s="4" t="s">
        <v>12</v>
      </c>
      <c r="R212" s="4" t="s">
        <v>12</v>
      </c>
      <c r="S212" s="4"/>
      <c r="T212" s="4"/>
      <c r="U212" s="4" t="s">
        <v>1671</v>
      </c>
      <c r="V212" s="4" t="s">
        <v>1644</v>
      </c>
      <c r="W212" s="5" t="s">
        <v>1670</v>
      </c>
      <c r="X212" s="4" t="s">
        <v>180</v>
      </c>
      <c r="Y212" s="4" t="s">
        <v>1669</v>
      </c>
      <c r="Z212" s="5" t="s">
        <v>1668</v>
      </c>
      <c r="AA212" s="4"/>
      <c r="AB212" s="4"/>
      <c r="AC212" s="4"/>
      <c r="AD212" s="4"/>
      <c r="AE212" s="4"/>
      <c r="AF212" s="4" t="s">
        <v>84</v>
      </c>
      <c r="AG212" s="4"/>
      <c r="AH212" s="4" t="s">
        <v>1667</v>
      </c>
      <c r="AI212" s="4" t="s">
        <v>1666</v>
      </c>
      <c r="AJ212" s="3" t="s">
        <v>1478</v>
      </c>
      <c r="AK212" t="s">
        <v>62</v>
      </c>
    </row>
    <row r="213" spans="1:37" ht="38.25" x14ac:dyDescent="0.2">
      <c r="A213" s="5" t="s">
        <v>1665</v>
      </c>
      <c r="B213" s="4" t="s">
        <v>1664</v>
      </c>
      <c r="C213" s="4" t="s">
        <v>1663</v>
      </c>
      <c r="D213" s="4"/>
      <c r="E213" s="4" t="s">
        <v>21</v>
      </c>
      <c r="F213" s="4"/>
      <c r="G213" s="4" t="s">
        <v>1662</v>
      </c>
      <c r="H213" s="4"/>
      <c r="I213" s="4"/>
      <c r="J213" s="4" t="s">
        <v>1661</v>
      </c>
      <c r="K213" s="4" t="s">
        <v>1660</v>
      </c>
      <c r="L213" s="4" t="s">
        <v>37</v>
      </c>
      <c r="M213" s="4" t="s">
        <v>1659</v>
      </c>
      <c r="N213" s="4" t="s">
        <v>1647</v>
      </c>
      <c r="O213" s="4"/>
      <c r="P213" s="4" t="s">
        <v>34</v>
      </c>
      <c r="Q213" s="4" t="s">
        <v>12</v>
      </c>
      <c r="R213" s="4" t="s">
        <v>12</v>
      </c>
      <c r="S213" s="4"/>
      <c r="T213" s="4"/>
      <c r="U213" s="4" t="s">
        <v>181</v>
      </c>
      <c r="V213" s="4" t="s">
        <v>1644</v>
      </c>
      <c r="W213" s="5" t="s">
        <v>1658</v>
      </c>
      <c r="X213" s="4" t="s">
        <v>180</v>
      </c>
      <c r="Y213" s="4" t="s">
        <v>215</v>
      </c>
      <c r="Z213" s="5" t="s">
        <v>1657</v>
      </c>
      <c r="AA213" s="4"/>
      <c r="AB213" s="4"/>
      <c r="AC213" s="4"/>
      <c r="AD213" s="4"/>
      <c r="AE213" s="4" t="s">
        <v>1656</v>
      </c>
      <c r="AF213" s="4" t="s">
        <v>84</v>
      </c>
      <c r="AG213" s="4"/>
      <c r="AH213" s="4" t="s">
        <v>1655</v>
      </c>
      <c r="AI213" s="4" t="s">
        <v>1654</v>
      </c>
      <c r="AJ213" s="3" t="s">
        <v>1478</v>
      </c>
      <c r="AK213" t="s">
        <v>62</v>
      </c>
    </row>
    <row r="214" spans="1:37" ht="25.5" x14ac:dyDescent="0.2">
      <c r="A214" s="5" t="s">
        <v>1653</v>
      </c>
      <c r="B214" s="4" t="s">
        <v>1652</v>
      </c>
      <c r="C214" s="4" t="s">
        <v>1651</v>
      </c>
      <c r="D214" s="4"/>
      <c r="E214" s="4" t="s">
        <v>21</v>
      </c>
      <c r="F214" s="4"/>
      <c r="G214" s="4" t="s">
        <v>1650</v>
      </c>
      <c r="H214" s="4"/>
      <c r="I214" s="4"/>
      <c r="J214" s="4" t="s">
        <v>1649</v>
      </c>
      <c r="K214" s="4" t="s">
        <v>1648</v>
      </c>
      <c r="L214" s="4" t="s">
        <v>37</v>
      </c>
      <c r="M214" s="4"/>
      <c r="N214" s="4" t="s">
        <v>1647</v>
      </c>
      <c r="O214" s="4"/>
      <c r="P214" s="4" t="s">
        <v>34</v>
      </c>
      <c r="Q214" s="4" t="s">
        <v>12</v>
      </c>
      <c r="R214" s="4" t="s">
        <v>12</v>
      </c>
      <c r="S214" s="4"/>
      <c r="T214" s="4" t="s">
        <v>1646</v>
      </c>
      <c r="U214" s="4" t="s">
        <v>1645</v>
      </c>
      <c r="V214" s="4" t="s">
        <v>1644</v>
      </c>
      <c r="W214" s="5" t="s">
        <v>1643</v>
      </c>
      <c r="X214" s="4" t="s">
        <v>180</v>
      </c>
      <c r="Y214" s="4" t="s">
        <v>106</v>
      </c>
      <c r="Z214" s="5" t="s">
        <v>1642</v>
      </c>
      <c r="AA214" s="4"/>
      <c r="AB214" s="4"/>
      <c r="AC214" s="4"/>
      <c r="AD214" s="4"/>
      <c r="AE214" s="4" t="s">
        <v>1641</v>
      </c>
      <c r="AF214" s="4" t="s">
        <v>1640</v>
      </c>
      <c r="AG214" s="4"/>
      <c r="AH214" s="4" t="s">
        <v>745</v>
      </c>
      <c r="AI214" s="4" t="s">
        <v>745</v>
      </c>
      <c r="AJ214" s="3" t="s">
        <v>1478</v>
      </c>
      <c r="AK214" t="s">
        <v>62</v>
      </c>
    </row>
    <row r="215" spans="1:37" ht="25.5" x14ac:dyDescent="0.2">
      <c r="A215" s="5" t="s">
        <v>1639</v>
      </c>
      <c r="B215" s="4" t="s">
        <v>1638</v>
      </c>
      <c r="C215" s="4" t="s">
        <v>1637</v>
      </c>
      <c r="D215" s="4"/>
      <c r="E215" s="4" t="s">
        <v>21</v>
      </c>
      <c r="F215" s="4" t="s">
        <v>1636</v>
      </c>
      <c r="G215" s="4" t="s">
        <v>1635</v>
      </c>
      <c r="H215" s="4"/>
      <c r="I215" s="4"/>
      <c r="J215" s="4" t="s">
        <v>1634</v>
      </c>
      <c r="K215" s="4" t="s">
        <v>1633</v>
      </c>
      <c r="L215" s="4" t="s">
        <v>16</v>
      </c>
      <c r="M215" s="4"/>
      <c r="N215" s="4" t="s">
        <v>182</v>
      </c>
      <c r="O215" s="4" t="s">
        <v>1632</v>
      </c>
      <c r="P215" s="4" t="s">
        <v>1631</v>
      </c>
      <c r="Q215" s="4" t="s">
        <v>12</v>
      </c>
      <c r="R215" s="4" t="s">
        <v>12</v>
      </c>
      <c r="S215" s="4"/>
      <c r="T215" s="4" t="s">
        <v>1630</v>
      </c>
      <c r="U215" s="4" t="s">
        <v>51</v>
      </c>
      <c r="V215" s="4" t="s">
        <v>180</v>
      </c>
      <c r="W215" s="5" t="s">
        <v>1629</v>
      </c>
      <c r="X215" s="4" t="s">
        <v>180</v>
      </c>
      <c r="Y215" s="4" t="s">
        <v>1628</v>
      </c>
      <c r="Z215" s="5" t="s">
        <v>1627</v>
      </c>
      <c r="AA215" s="4"/>
      <c r="AB215" s="4"/>
      <c r="AC215" s="4"/>
      <c r="AD215" s="4"/>
      <c r="AE215" s="4"/>
      <c r="AF215" s="4" t="s">
        <v>1626</v>
      </c>
      <c r="AG215" s="4"/>
      <c r="AH215" s="4" t="s">
        <v>1625</v>
      </c>
      <c r="AI215" s="4" t="s">
        <v>1625</v>
      </c>
      <c r="AJ215" s="5" t="s">
        <v>1478</v>
      </c>
      <c r="AK215" t="s">
        <v>0</v>
      </c>
    </row>
    <row r="216" spans="1:37" ht="51" x14ac:dyDescent="0.2">
      <c r="A216" s="5" t="s">
        <v>1624</v>
      </c>
      <c r="B216" s="4" t="s">
        <v>1623</v>
      </c>
      <c r="C216" s="4" t="s">
        <v>1622</v>
      </c>
      <c r="D216" s="4"/>
      <c r="E216" s="4" t="s">
        <v>21</v>
      </c>
      <c r="F216" s="4"/>
      <c r="G216" s="4" t="s">
        <v>1621</v>
      </c>
      <c r="H216" s="4"/>
      <c r="I216" s="4"/>
      <c r="J216" s="4" t="s">
        <v>1611</v>
      </c>
      <c r="K216" s="4"/>
      <c r="L216" s="4" t="s">
        <v>37</v>
      </c>
      <c r="M216" s="4"/>
      <c r="N216" s="4" t="s">
        <v>1610</v>
      </c>
      <c r="O216" s="4" t="s">
        <v>1609</v>
      </c>
      <c r="P216" s="4"/>
      <c r="Q216" s="4" t="s">
        <v>12</v>
      </c>
      <c r="R216" s="4" t="s">
        <v>12</v>
      </c>
      <c r="S216" s="4"/>
      <c r="T216" s="4" t="s">
        <v>1620</v>
      </c>
      <c r="U216" s="4" t="s">
        <v>1607</v>
      </c>
      <c r="V216" s="4" t="s">
        <v>1606</v>
      </c>
      <c r="W216" s="5" t="s">
        <v>1605</v>
      </c>
      <c r="X216" s="4" t="s">
        <v>180</v>
      </c>
      <c r="Y216" s="4" t="s">
        <v>1604</v>
      </c>
      <c r="Z216" s="5" t="s">
        <v>1619</v>
      </c>
      <c r="AA216" s="4"/>
      <c r="AB216" s="4"/>
      <c r="AC216" s="4"/>
      <c r="AD216" s="4"/>
      <c r="AE216" s="4"/>
      <c r="AF216" s="4" t="s">
        <v>1618</v>
      </c>
      <c r="AG216" s="4"/>
      <c r="AH216" s="4" t="s">
        <v>1617</v>
      </c>
      <c r="AI216" s="4" t="s">
        <v>1616</v>
      </c>
      <c r="AJ216" s="5" t="s">
        <v>1478</v>
      </c>
      <c r="AK216" t="s">
        <v>62</v>
      </c>
    </row>
    <row r="217" spans="1:37" ht="25.5" x14ac:dyDescent="0.2">
      <c r="A217" s="5" t="s">
        <v>1615</v>
      </c>
      <c r="B217" s="4" t="s">
        <v>1614</v>
      </c>
      <c r="C217" s="4" t="s">
        <v>1613</v>
      </c>
      <c r="D217" s="4"/>
      <c r="E217" s="4" t="s">
        <v>21</v>
      </c>
      <c r="F217" s="4"/>
      <c r="G217" s="4" t="s">
        <v>1612</v>
      </c>
      <c r="H217" s="4"/>
      <c r="I217" s="4"/>
      <c r="J217" s="4" t="s">
        <v>1611</v>
      </c>
      <c r="K217" s="4"/>
      <c r="L217" s="4" t="s">
        <v>37</v>
      </c>
      <c r="M217" s="4"/>
      <c r="N217" s="4" t="s">
        <v>1610</v>
      </c>
      <c r="O217" s="4" t="s">
        <v>1609</v>
      </c>
      <c r="P217" s="4"/>
      <c r="Q217" s="4" t="s">
        <v>12</v>
      </c>
      <c r="R217" s="4" t="s">
        <v>12</v>
      </c>
      <c r="S217" s="4"/>
      <c r="T217" s="4" t="s">
        <v>1608</v>
      </c>
      <c r="U217" s="4" t="s">
        <v>1607</v>
      </c>
      <c r="V217" s="4" t="s">
        <v>1606</v>
      </c>
      <c r="W217" s="5" t="s">
        <v>1605</v>
      </c>
      <c r="X217" s="4" t="s">
        <v>180</v>
      </c>
      <c r="Y217" s="4" t="s">
        <v>1604</v>
      </c>
      <c r="Z217" s="5" t="s">
        <v>1603</v>
      </c>
      <c r="AA217" s="4"/>
      <c r="AB217" s="4"/>
      <c r="AC217" s="4"/>
      <c r="AD217" s="4"/>
      <c r="AE217" s="4"/>
      <c r="AF217" s="4" t="s">
        <v>1602</v>
      </c>
      <c r="AG217" s="4"/>
      <c r="AH217" s="4" t="s">
        <v>1601</v>
      </c>
      <c r="AI217" s="4" t="s">
        <v>1600</v>
      </c>
      <c r="AJ217" s="5" t="s">
        <v>1478</v>
      </c>
      <c r="AK217" t="s">
        <v>62</v>
      </c>
    </row>
    <row r="218" spans="1:37" ht="25.5" x14ac:dyDescent="0.2">
      <c r="A218" s="5" t="s">
        <v>1599</v>
      </c>
      <c r="B218" s="4" t="s">
        <v>1598</v>
      </c>
      <c r="C218" s="4" t="s">
        <v>1597</v>
      </c>
      <c r="D218" s="4"/>
      <c r="E218" s="4" t="s">
        <v>21</v>
      </c>
      <c r="F218" s="4"/>
      <c r="G218" s="4" t="s">
        <v>1596</v>
      </c>
      <c r="H218" s="4"/>
      <c r="I218" s="4"/>
      <c r="J218" s="4" t="s">
        <v>1595</v>
      </c>
      <c r="K218" s="4"/>
      <c r="L218" s="4" t="s">
        <v>37</v>
      </c>
      <c r="M218" s="4"/>
      <c r="N218" s="4" t="s">
        <v>182</v>
      </c>
      <c r="O218" s="4"/>
      <c r="P218" s="4" t="s">
        <v>13</v>
      </c>
      <c r="Q218" s="4" t="s">
        <v>12</v>
      </c>
      <c r="R218" s="4" t="s">
        <v>12</v>
      </c>
      <c r="S218" s="4"/>
      <c r="T218" s="4"/>
      <c r="U218" s="4" t="s">
        <v>1525</v>
      </c>
      <c r="V218" s="4" t="s">
        <v>180</v>
      </c>
      <c r="W218" s="5" t="s">
        <v>1524</v>
      </c>
      <c r="X218" s="4" t="s">
        <v>180</v>
      </c>
      <c r="Y218" s="4" t="s">
        <v>446</v>
      </c>
      <c r="Z218" s="5" t="s">
        <v>1594</v>
      </c>
      <c r="AA218" s="4"/>
      <c r="AB218" s="4"/>
      <c r="AC218" s="4"/>
      <c r="AD218" s="4"/>
      <c r="AE218" s="4"/>
      <c r="AF218" s="4" t="s">
        <v>84</v>
      </c>
      <c r="AG218" s="4"/>
      <c r="AH218" s="4" t="s">
        <v>1593</v>
      </c>
      <c r="AI218" s="4" t="s">
        <v>1592</v>
      </c>
      <c r="AJ218" s="3" t="s">
        <v>1478</v>
      </c>
      <c r="AK218" t="s">
        <v>62</v>
      </c>
    </row>
    <row r="219" spans="1:37" ht="25.5" x14ac:dyDescent="0.2">
      <c r="A219" s="5" t="s">
        <v>1591</v>
      </c>
      <c r="B219" s="4" t="s">
        <v>1590</v>
      </c>
      <c r="C219" s="4" t="s">
        <v>1589</v>
      </c>
      <c r="D219" s="4"/>
      <c r="E219" s="4" t="s">
        <v>21</v>
      </c>
      <c r="F219" s="4"/>
      <c r="G219" s="4" t="s">
        <v>1588</v>
      </c>
      <c r="H219" s="4"/>
      <c r="I219" s="4"/>
      <c r="J219" s="4" t="s">
        <v>1587</v>
      </c>
      <c r="K219" s="4" t="s">
        <v>1586</v>
      </c>
      <c r="L219" s="4" t="s">
        <v>37</v>
      </c>
      <c r="M219" s="4"/>
      <c r="N219" s="4" t="s">
        <v>182</v>
      </c>
      <c r="O219" s="4" t="s">
        <v>1585</v>
      </c>
      <c r="P219" s="4" t="s">
        <v>1584</v>
      </c>
      <c r="Q219" s="4" t="s">
        <v>12</v>
      </c>
      <c r="R219" s="4" t="s">
        <v>12</v>
      </c>
      <c r="S219" s="4"/>
      <c r="T219" s="4"/>
      <c r="U219" s="4" t="s">
        <v>1583</v>
      </c>
      <c r="V219" s="4" t="s">
        <v>180</v>
      </c>
      <c r="W219" s="5" t="s">
        <v>1582</v>
      </c>
      <c r="X219" s="4" t="s">
        <v>180</v>
      </c>
      <c r="Y219" s="4"/>
      <c r="Z219" s="5" t="s">
        <v>1581</v>
      </c>
      <c r="AA219" s="4"/>
      <c r="AB219" s="4"/>
      <c r="AC219" s="4"/>
      <c r="AD219" s="4"/>
      <c r="AE219" s="4" t="s">
        <v>1580</v>
      </c>
      <c r="AF219" s="4" t="s">
        <v>84</v>
      </c>
      <c r="AG219" s="4"/>
      <c r="AH219" s="4" t="s">
        <v>1579</v>
      </c>
      <c r="AI219" s="4" t="s">
        <v>1579</v>
      </c>
      <c r="AJ219" s="3" t="s">
        <v>1478</v>
      </c>
      <c r="AK219" t="s">
        <v>62</v>
      </c>
    </row>
    <row r="220" spans="1:37" ht="25.5" x14ac:dyDescent="0.2">
      <c r="A220" s="5" t="s">
        <v>1578</v>
      </c>
      <c r="B220" s="4" t="s">
        <v>1577</v>
      </c>
      <c r="C220" s="4" t="s">
        <v>1576</v>
      </c>
      <c r="D220" s="4"/>
      <c r="E220" s="4" t="s">
        <v>21</v>
      </c>
      <c r="F220" s="4"/>
      <c r="G220" s="4" t="s">
        <v>1575</v>
      </c>
      <c r="H220" s="4"/>
      <c r="I220" s="4"/>
      <c r="J220" s="4" t="s">
        <v>1574</v>
      </c>
      <c r="K220" s="4" t="s">
        <v>1573</v>
      </c>
      <c r="L220" s="4" t="s">
        <v>1542</v>
      </c>
      <c r="M220" s="4"/>
      <c r="N220" s="4" t="s">
        <v>182</v>
      </c>
      <c r="O220" s="4" t="s">
        <v>1572</v>
      </c>
      <c r="P220" s="4" t="s">
        <v>34</v>
      </c>
      <c r="Q220" s="4" t="s">
        <v>12</v>
      </c>
      <c r="R220" s="4" t="s">
        <v>12</v>
      </c>
      <c r="S220" s="4"/>
      <c r="T220" s="4" t="s">
        <v>1571</v>
      </c>
      <c r="U220" s="4" t="s">
        <v>1570</v>
      </c>
      <c r="V220" s="4" t="s">
        <v>180</v>
      </c>
      <c r="W220" s="5" t="s">
        <v>1569</v>
      </c>
      <c r="X220" s="4" t="s">
        <v>180</v>
      </c>
      <c r="Y220" s="4" t="s">
        <v>1568</v>
      </c>
      <c r="Z220" s="5" t="s">
        <v>1567</v>
      </c>
      <c r="AA220" s="4"/>
      <c r="AB220" s="4"/>
      <c r="AC220" s="4"/>
      <c r="AD220" s="4"/>
      <c r="AE220" s="4"/>
      <c r="AF220" s="4" t="s">
        <v>1566</v>
      </c>
      <c r="AG220" s="4"/>
      <c r="AH220" s="4" t="s">
        <v>1565</v>
      </c>
      <c r="AI220" s="4" t="s">
        <v>1564</v>
      </c>
      <c r="AJ220" s="3" t="s">
        <v>1478</v>
      </c>
      <c r="AK220" t="s">
        <v>62</v>
      </c>
    </row>
    <row r="221" spans="1:37" ht="38.25" x14ac:dyDescent="0.2">
      <c r="A221" s="5" t="s">
        <v>1563</v>
      </c>
      <c r="B221" s="4" t="s">
        <v>1562</v>
      </c>
      <c r="C221" s="4" t="s">
        <v>1561</v>
      </c>
      <c r="D221" s="4"/>
      <c r="E221" s="4" t="s">
        <v>21</v>
      </c>
      <c r="F221" s="4" t="s">
        <v>1560</v>
      </c>
      <c r="G221" s="4" t="s">
        <v>1559</v>
      </c>
      <c r="H221" s="4"/>
      <c r="I221" s="4"/>
      <c r="J221" s="4" t="s">
        <v>1558</v>
      </c>
      <c r="K221" s="4" t="s">
        <v>1557</v>
      </c>
      <c r="L221" s="4" t="s">
        <v>16</v>
      </c>
      <c r="M221" s="4"/>
      <c r="N221" s="4" t="s">
        <v>1556</v>
      </c>
      <c r="O221" s="4" t="s">
        <v>1540</v>
      </c>
      <c r="P221" s="4" t="s">
        <v>53</v>
      </c>
      <c r="Q221" s="4" t="s">
        <v>12</v>
      </c>
      <c r="R221" s="4" t="s">
        <v>12</v>
      </c>
      <c r="S221" s="4"/>
      <c r="T221" s="4" t="s">
        <v>1555</v>
      </c>
      <c r="U221" s="4" t="s">
        <v>1538</v>
      </c>
      <c r="V221" s="4" t="s">
        <v>1554</v>
      </c>
      <c r="W221" s="5" t="s">
        <v>1536</v>
      </c>
      <c r="X221" s="4" t="s">
        <v>127</v>
      </c>
      <c r="Y221" s="4" t="s">
        <v>1535</v>
      </c>
      <c r="Z221" s="5" t="s">
        <v>1553</v>
      </c>
      <c r="AA221" s="4"/>
      <c r="AB221" s="4"/>
      <c r="AC221" s="4"/>
      <c r="AD221" s="4"/>
      <c r="AE221" s="4"/>
      <c r="AF221" s="4" t="s">
        <v>1552</v>
      </c>
      <c r="AG221" s="4"/>
      <c r="AH221" s="4" t="s">
        <v>1551</v>
      </c>
      <c r="AI221" s="4" t="s">
        <v>1550</v>
      </c>
      <c r="AJ221" s="3" t="s">
        <v>1478</v>
      </c>
      <c r="AK221" t="s">
        <v>0</v>
      </c>
    </row>
    <row r="222" spans="1:37" ht="51" x14ac:dyDescent="0.2">
      <c r="A222" s="5" t="s">
        <v>1549</v>
      </c>
      <c r="B222" s="4" t="s">
        <v>1548</v>
      </c>
      <c r="C222" s="4" t="s">
        <v>1547</v>
      </c>
      <c r="D222" s="4"/>
      <c r="E222" s="4" t="s">
        <v>21</v>
      </c>
      <c r="F222" s="4" t="s">
        <v>1546</v>
      </c>
      <c r="G222" s="4" t="s">
        <v>1545</v>
      </c>
      <c r="H222" s="4"/>
      <c r="I222" s="4"/>
      <c r="J222" s="4" t="s">
        <v>1544</v>
      </c>
      <c r="K222" s="4" t="s">
        <v>1543</v>
      </c>
      <c r="L222" s="4" t="s">
        <v>1542</v>
      </c>
      <c r="M222" s="4"/>
      <c r="N222" s="4" t="s">
        <v>1541</v>
      </c>
      <c r="O222" s="4" t="s">
        <v>1540</v>
      </c>
      <c r="P222" s="4" t="s">
        <v>13</v>
      </c>
      <c r="Q222" s="4" t="s">
        <v>12</v>
      </c>
      <c r="R222" s="4" t="s">
        <v>12</v>
      </c>
      <c r="S222" s="4"/>
      <c r="T222" s="4" t="s">
        <v>1539</v>
      </c>
      <c r="U222" s="4" t="s">
        <v>1538</v>
      </c>
      <c r="V222" s="4" t="s">
        <v>1537</v>
      </c>
      <c r="W222" s="5" t="s">
        <v>1536</v>
      </c>
      <c r="X222" s="4" t="s">
        <v>127</v>
      </c>
      <c r="Y222" s="4" t="s">
        <v>1535</v>
      </c>
      <c r="Z222" s="5" t="s">
        <v>1534</v>
      </c>
      <c r="AA222" s="4" t="s">
        <v>1533</v>
      </c>
      <c r="AB222" s="4" t="s">
        <v>1533</v>
      </c>
      <c r="AC222" s="4"/>
      <c r="AD222" s="4" t="s">
        <v>1533</v>
      </c>
      <c r="AE222" s="4"/>
      <c r="AF222" s="4" t="s">
        <v>1032</v>
      </c>
      <c r="AG222" s="4" t="s">
        <v>1533</v>
      </c>
      <c r="AH222" s="4" t="s">
        <v>1532</v>
      </c>
      <c r="AI222" s="4" t="s">
        <v>1531</v>
      </c>
      <c r="AJ222" s="3" t="s">
        <v>1478</v>
      </c>
      <c r="AK222" t="s">
        <v>0</v>
      </c>
    </row>
    <row r="223" spans="1:37" ht="38.25" x14ac:dyDescent="0.2">
      <c r="A223" s="5" t="s">
        <v>1530</v>
      </c>
      <c r="B223" s="4" t="s">
        <v>1529</v>
      </c>
      <c r="C223" s="4" t="s">
        <v>1528</v>
      </c>
      <c r="D223" s="4"/>
      <c r="E223" s="4" t="s">
        <v>21</v>
      </c>
      <c r="F223" s="4"/>
      <c r="G223" s="4" t="s">
        <v>1527</v>
      </c>
      <c r="H223" s="4"/>
      <c r="I223" s="4"/>
      <c r="J223" s="4" t="s">
        <v>1526</v>
      </c>
      <c r="K223" s="4"/>
      <c r="L223" s="4" t="s">
        <v>37</v>
      </c>
      <c r="M223" s="4"/>
      <c r="N223" s="4" t="s">
        <v>131</v>
      </c>
      <c r="O223" s="4"/>
      <c r="P223" s="4" t="s">
        <v>34</v>
      </c>
      <c r="Q223" s="4" t="s">
        <v>12</v>
      </c>
      <c r="R223" s="4" t="s">
        <v>12</v>
      </c>
      <c r="S223" s="4"/>
      <c r="T223" s="4"/>
      <c r="U223" s="4" t="s">
        <v>1525</v>
      </c>
      <c r="V223" s="4" t="s">
        <v>127</v>
      </c>
      <c r="W223" s="5" t="s">
        <v>1524</v>
      </c>
      <c r="X223" s="4" t="s">
        <v>127</v>
      </c>
      <c r="Y223" s="4" t="s">
        <v>7</v>
      </c>
      <c r="Z223" s="5" t="s">
        <v>1523</v>
      </c>
      <c r="AA223" s="4"/>
      <c r="AB223" s="4"/>
      <c r="AC223" s="4"/>
      <c r="AD223" s="4"/>
      <c r="AE223" s="4"/>
      <c r="AF223" s="4" t="s">
        <v>84</v>
      </c>
      <c r="AG223" s="4"/>
      <c r="AH223" s="4" t="s">
        <v>1522</v>
      </c>
      <c r="AI223" s="4" t="s">
        <v>1521</v>
      </c>
      <c r="AJ223" s="3" t="s">
        <v>1478</v>
      </c>
      <c r="AK223" t="s">
        <v>62</v>
      </c>
    </row>
    <row r="224" spans="1:37" ht="25.5" x14ac:dyDescent="0.2">
      <c r="A224" s="5" t="s">
        <v>1520</v>
      </c>
      <c r="B224" s="4" t="s">
        <v>1519</v>
      </c>
      <c r="C224" s="4" t="s">
        <v>1518</v>
      </c>
      <c r="D224" s="4"/>
      <c r="E224" s="4" t="s">
        <v>21</v>
      </c>
      <c r="F224" s="4"/>
      <c r="G224" s="4" t="s">
        <v>1517</v>
      </c>
      <c r="H224" s="4"/>
      <c r="I224" s="4"/>
      <c r="J224" s="4" t="s">
        <v>1516</v>
      </c>
      <c r="K224" s="4" t="s">
        <v>1515</v>
      </c>
      <c r="L224" s="4" t="s">
        <v>37</v>
      </c>
      <c r="M224" s="4"/>
      <c r="N224" s="4" t="s">
        <v>131</v>
      </c>
      <c r="O224" s="4" t="s">
        <v>1514</v>
      </c>
      <c r="P224" s="4" t="s">
        <v>53</v>
      </c>
      <c r="Q224" s="4" t="s">
        <v>12</v>
      </c>
      <c r="R224" s="4" t="s">
        <v>12</v>
      </c>
      <c r="S224" s="4"/>
      <c r="T224" s="4"/>
      <c r="U224" s="4" t="s">
        <v>1513</v>
      </c>
      <c r="V224" s="4" t="s">
        <v>127</v>
      </c>
      <c r="W224" s="5" t="s">
        <v>1512</v>
      </c>
      <c r="X224" s="4" t="s">
        <v>127</v>
      </c>
      <c r="Y224" s="4" t="s">
        <v>215</v>
      </c>
      <c r="Z224" s="5" t="s">
        <v>1511</v>
      </c>
      <c r="AA224" s="4"/>
      <c r="AB224" s="4"/>
      <c r="AC224" s="4"/>
      <c r="AD224" s="4"/>
      <c r="AE224" s="4" t="s">
        <v>1510</v>
      </c>
      <c r="AF224" s="4" t="s">
        <v>84</v>
      </c>
      <c r="AG224" s="4"/>
      <c r="AH224" s="4" t="s">
        <v>1509</v>
      </c>
      <c r="AI224" s="4" t="s">
        <v>1508</v>
      </c>
      <c r="AJ224" s="3" t="s">
        <v>1478</v>
      </c>
      <c r="AK224" t="s">
        <v>62</v>
      </c>
    </row>
    <row r="225" spans="1:37" ht="38.25" x14ac:dyDescent="0.2">
      <c r="A225" s="5" t="s">
        <v>1507</v>
      </c>
      <c r="B225" s="4" t="s">
        <v>1506</v>
      </c>
      <c r="C225" s="4" t="s">
        <v>1505</v>
      </c>
      <c r="D225" s="4"/>
      <c r="E225" s="4" t="s">
        <v>21</v>
      </c>
      <c r="F225" s="4"/>
      <c r="G225" s="4" t="s">
        <v>1504</v>
      </c>
      <c r="H225" s="4"/>
      <c r="I225" s="4"/>
      <c r="J225" s="4" t="s">
        <v>1503</v>
      </c>
      <c r="K225" s="4" t="s">
        <v>1502</v>
      </c>
      <c r="L225" s="4" t="s">
        <v>37</v>
      </c>
      <c r="M225" s="4" t="s">
        <v>1501</v>
      </c>
      <c r="N225" s="4" t="s">
        <v>131</v>
      </c>
      <c r="O225" s="4" t="s">
        <v>1500</v>
      </c>
      <c r="P225" s="4"/>
      <c r="Q225" s="4" t="s">
        <v>1499</v>
      </c>
      <c r="R225" s="4" t="s">
        <v>12</v>
      </c>
      <c r="S225" s="4"/>
      <c r="T225" s="4" t="s">
        <v>1498</v>
      </c>
      <c r="U225" s="4" t="s">
        <v>1497</v>
      </c>
      <c r="V225" s="4" t="s">
        <v>127</v>
      </c>
      <c r="W225" s="5" t="s">
        <v>1496</v>
      </c>
      <c r="X225" s="4" t="s">
        <v>127</v>
      </c>
      <c r="Y225" s="4" t="s">
        <v>1495</v>
      </c>
      <c r="Z225" s="5" t="s">
        <v>1494</v>
      </c>
      <c r="AA225" s="4"/>
      <c r="AB225" s="4"/>
      <c r="AC225" s="4"/>
      <c r="AD225" s="4"/>
      <c r="AE225" s="4" t="s">
        <v>1493</v>
      </c>
      <c r="AF225" s="4" t="s">
        <v>1492</v>
      </c>
      <c r="AG225" s="4"/>
      <c r="AH225" s="4" t="s">
        <v>1491</v>
      </c>
      <c r="AI225" s="4" t="s">
        <v>1490</v>
      </c>
      <c r="AJ225" s="3" t="s">
        <v>1478</v>
      </c>
      <c r="AK225" t="s">
        <v>62</v>
      </c>
    </row>
    <row r="226" spans="1:37" ht="25.5" x14ac:dyDescent="0.2">
      <c r="A226" s="5" t="s">
        <v>1489</v>
      </c>
      <c r="B226" s="4" t="s">
        <v>1488</v>
      </c>
      <c r="C226" s="4" t="s">
        <v>1487</v>
      </c>
      <c r="D226" s="4"/>
      <c r="E226" s="4" t="s">
        <v>21</v>
      </c>
      <c r="F226" s="4"/>
      <c r="G226" s="4" t="s">
        <v>1486</v>
      </c>
      <c r="H226" s="4"/>
      <c r="I226" s="4"/>
      <c r="J226" s="4" t="s">
        <v>700</v>
      </c>
      <c r="K226" s="4" t="s">
        <v>1485</v>
      </c>
      <c r="L226" s="4" t="s">
        <v>16</v>
      </c>
      <c r="M226" s="4"/>
      <c r="N226" s="4" t="s">
        <v>649</v>
      </c>
      <c r="O226" s="4" t="s">
        <v>1484</v>
      </c>
      <c r="P226" s="4" t="s">
        <v>34</v>
      </c>
      <c r="Q226" s="4" t="s">
        <v>12</v>
      </c>
      <c r="R226" s="4"/>
      <c r="S226" s="4"/>
      <c r="T226" s="4" t="s">
        <v>1483</v>
      </c>
      <c r="U226" s="4" t="s">
        <v>10</v>
      </c>
      <c r="V226" s="4" t="s">
        <v>87</v>
      </c>
      <c r="W226" s="5" t="s">
        <v>1482</v>
      </c>
      <c r="X226" s="4" t="s">
        <v>87</v>
      </c>
      <c r="Y226" s="4" t="s">
        <v>67</v>
      </c>
      <c r="Z226" s="5" t="s">
        <v>1481</v>
      </c>
      <c r="AA226" s="4"/>
      <c r="AB226" s="4"/>
      <c r="AC226" s="4"/>
      <c r="AD226" s="4"/>
      <c r="AE226" s="4"/>
      <c r="AF226" s="4" t="s">
        <v>1480</v>
      </c>
      <c r="AG226" s="4"/>
      <c r="AH226" s="4" t="s">
        <v>1479</v>
      </c>
      <c r="AI226" s="4" t="s">
        <v>1479</v>
      </c>
      <c r="AJ226" s="3" t="s">
        <v>1478</v>
      </c>
      <c r="AK226" t="s">
        <v>0</v>
      </c>
    </row>
    <row r="227" spans="1:37" ht="25.5" x14ac:dyDescent="0.2">
      <c r="A227" s="5" t="s">
        <v>1477</v>
      </c>
      <c r="B227" s="4" t="s">
        <v>1476</v>
      </c>
      <c r="C227" s="4" t="s">
        <v>1475</v>
      </c>
      <c r="D227" s="4"/>
      <c r="E227" s="4" t="s">
        <v>21</v>
      </c>
      <c r="F227" s="4"/>
      <c r="G227" s="4" t="s">
        <v>1474</v>
      </c>
      <c r="H227" s="4"/>
      <c r="I227" s="4"/>
      <c r="J227" s="4" t="s">
        <v>1473</v>
      </c>
      <c r="K227" s="4" t="s">
        <v>1472</v>
      </c>
      <c r="L227" s="4" t="s">
        <v>37</v>
      </c>
      <c r="M227" s="4"/>
      <c r="N227" s="4" t="s">
        <v>1471</v>
      </c>
      <c r="O227" s="4" t="s">
        <v>1433</v>
      </c>
      <c r="P227" s="4" t="s">
        <v>13</v>
      </c>
      <c r="Q227" s="4" t="s">
        <v>12</v>
      </c>
      <c r="R227" s="4" t="s">
        <v>12</v>
      </c>
      <c r="S227" s="4"/>
      <c r="T227" s="4" t="s">
        <v>1467</v>
      </c>
      <c r="U227" s="4" t="s">
        <v>1431</v>
      </c>
      <c r="V227" s="4" t="s">
        <v>1470</v>
      </c>
      <c r="W227" s="5" t="s">
        <v>1429</v>
      </c>
      <c r="X227" s="4" t="s">
        <v>330</v>
      </c>
      <c r="Y227" s="4" t="s">
        <v>30</v>
      </c>
      <c r="Z227" s="5" t="s">
        <v>1469</v>
      </c>
      <c r="AA227" s="4"/>
      <c r="AB227" s="4"/>
      <c r="AC227" s="4"/>
      <c r="AD227" s="4"/>
      <c r="AE227" s="4" t="s">
        <v>1468</v>
      </c>
      <c r="AF227" s="4" t="s">
        <v>1467</v>
      </c>
      <c r="AG227" s="4"/>
      <c r="AH227" s="4" t="s">
        <v>1466</v>
      </c>
      <c r="AI227" s="4" t="s">
        <v>1465</v>
      </c>
      <c r="AJ227" s="5" t="s">
        <v>1082</v>
      </c>
      <c r="AK227" t="s">
        <v>62</v>
      </c>
    </row>
    <row r="228" spans="1:37" ht="38.25" x14ac:dyDescent="0.2">
      <c r="A228" s="5" t="s">
        <v>1464</v>
      </c>
      <c r="B228" s="4" t="s">
        <v>1463</v>
      </c>
      <c r="C228" s="4" t="s">
        <v>1462</v>
      </c>
      <c r="D228" s="4"/>
      <c r="E228" s="4" t="s">
        <v>21</v>
      </c>
      <c r="F228" s="4"/>
      <c r="G228" s="4" t="s">
        <v>1461</v>
      </c>
      <c r="H228" s="4"/>
      <c r="I228" s="4"/>
      <c r="J228" s="4" t="s">
        <v>334</v>
      </c>
      <c r="K228" s="4" t="s">
        <v>1460</v>
      </c>
      <c r="L228" s="4" t="s">
        <v>37</v>
      </c>
      <c r="M228" s="4" t="s">
        <v>1459</v>
      </c>
      <c r="N228" s="4" t="s">
        <v>331</v>
      </c>
      <c r="O228" s="4"/>
      <c r="P228" s="4" t="s">
        <v>30</v>
      </c>
      <c r="Q228" s="4" t="s">
        <v>12</v>
      </c>
      <c r="R228" s="4" t="s">
        <v>12</v>
      </c>
      <c r="S228" s="4"/>
      <c r="T228" s="4"/>
      <c r="U228" s="4" t="s">
        <v>181</v>
      </c>
      <c r="V228" s="4" t="s">
        <v>330</v>
      </c>
      <c r="W228" s="5" t="s">
        <v>1458</v>
      </c>
      <c r="X228" s="4" t="s">
        <v>330</v>
      </c>
      <c r="Y228" s="4" t="s">
        <v>106</v>
      </c>
      <c r="Z228" s="5" t="s">
        <v>1457</v>
      </c>
      <c r="AA228" s="4"/>
      <c r="AB228" s="4"/>
      <c r="AC228" s="4"/>
      <c r="AD228" s="4"/>
      <c r="AE228" s="4" t="s">
        <v>1456</v>
      </c>
      <c r="AF228" s="4" t="s">
        <v>1455</v>
      </c>
      <c r="AG228" s="4"/>
      <c r="AH228" s="4" t="s">
        <v>1454</v>
      </c>
      <c r="AI228" s="4" t="s">
        <v>1453</v>
      </c>
      <c r="AJ228" s="5" t="s">
        <v>1082</v>
      </c>
      <c r="AK228" t="s">
        <v>62</v>
      </c>
    </row>
    <row r="229" spans="1:37" ht="51" x14ac:dyDescent="0.2">
      <c r="A229" s="5" t="s">
        <v>1452</v>
      </c>
      <c r="B229" s="4" t="s">
        <v>1451</v>
      </c>
      <c r="C229" s="4" t="s">
        <v>1450</v>
      </c>
      <c r="D229" s="4"/>
      <c r="E229" s="4" t="s">
        <v>21</v>
      </c>
      <c r="F229" s="4"/>
      <c r="G229" s="4" t="s">
        <v>1449</v>
      </c>
      <c r="H229" s="4" t="s">
        <v>1448</v>
      </c>
      <c r="I229" s="4"/>
      <c r="J229" s="4" t="s">
        <v>1447</v>
      </c>
      <c r="K229" s="4"/>
      <c r="L229" s="4" t="s">
        <v>16</v>
      </c>
      <c r="M229" s="4" t="s">
        <v>1446</v>
      </c>
      <c r="N229" s="4" t="s">
        <v>331</v>
      </c>
      <c r="O229" s="4" t="s">
        <v>1222</v>
      </c>
      <c r="P229" s="4" t="s">
        <v>13</v>
      </c>
      <c r="Q229" s="4" t="s">
        <v>12</v>
      </c>
      <c r="R229" s="4" t="s">
        <v>12</v>
      </c>
      <c r="S229" s="4"/>
      <c r="T229" s="4" t="s">
        <v>1445</v>
      </c>
      <c r="U229" s="4" t="s">
        <v>1220</v>
      </c>
      <c r="V229" s="4" t="s">
        <v>330</v>
      </c>
      <c r="W229" s="5" t="s">
        <v>1219</v>
      </c>
      <c r="X229" s="4" t="s">
        <v>330</v>
      </c>
      <c r="Y229" s="4" t="s">
        <v>67</v>
      </c>
      <c r="Z229" s="5" t="s">
        <v>1444</v>
      </c>
      <c r="AA229" s="4"/>
      <c r="AB229" s="4"/>
      <c r="AC229" s="4"/>
      <c r="AD229" s="4"/>
      <c r="AE229" s="4" t="s">
        <v>1443</v>
      </c>
      <c r="AF229" s="4" t="s">
        <v>1442</v>
      </c>
      <c r="AG229" s="4"/>
      <c r="AH229" s="4" t="s">
        <v>1441</v>
      </c>
      <c r="AI229" s="4" t="s">
        <v>1441</v>
      </c>
      <c r="AJ229" s="5" t="s">
        <v>1082</v>
      </c>
      <c r="AK229" t="s">
        <v>62</v>
      </c>
    </row>
    <row r="230" spans="1:37" ht="38.25" x14ac:dyDescent="0.2">
      <c r="A230" s="5" t="s">
        <v>1440</v>
      </c>
      <c r="B230" s="4" t="s">
        <v>1439</v>
      </c>
      <c r="C230" s="4" t="s">
        <v>1438</v>
      </c>
      <c r="D230" s="4"/>
      <c r="E230" s="4" t="s">
        <v>21</v>
      </c>
      <c r="F230" s="4"/>
      <c r="G230" s="4" t="s">
        <v>1437</v>
      </c>
      <c r="H230" s="4"/>
      <c r="I230" s="4"/>
      <c r="J230" s="4" t="s">
        <v>1436</v>
      </c>
      <c r="K230" s="4" t="s">
        <v>1435</v>
      </c>
      <c r="L230" s="4" t="s">
        <v>37</v>
      </c>
      <c r="M230" s="4"/>
      <c r="N230" s="4" t="s">
        <v>1434</v>
      </c>
      <c r="O230" s="4" t="s">
        <v>1433</v>
      </c>
      <c r="P230" s="4" t="s">
        <v>72</v>
      </c>
      <c r="Q230" s="4" t="s">
        <v>12</v>
      </c>
      <c r="R230" s="4" t="s">
        <v>12</v>
      </c>
      <c r="S230" s="4"/>
      <c r="T230" s="4" t="s">
        <v>1432</v>
      </c>
      <c r="U230" s="4" t="s">
        <v>1431</v>
      </c>
      <c r="V230" s="4" t="s">
        <v>1430</v>
      </c>
      <c r="W230" s="5" t="s">
        <v>1429</v>
      </c>
      <c r="X230" s="4" t="s">
        <v>8</v>
      </c>
      <c r="Y230" s="4" t="s">
        <v>215</v>
      </c>
      <c r="Z230" s="5" t="s">
        <v>1428</v>
      </c>
      <c r="AA230" s="4"/>
      <c r="AB230" s="4"/>
      <c r="AC230" s="4"/>
      <c r="AD230" s="4"/>
      <c r="AE230" s="4" t="s">
        <v>1427</v>
      </c>
      <c r="AF230" s="4" t="s">
        <v>1426</v>
      </c>
      <c r="AG230" s="4"/>
      <c r="AH230" s="4" t="s">
        <v>1425</v>
      </c>
      <c r="AI230" s="4" t="s">
        <v>1424</v>
      </c>
      <c r="AJ230" s="5" t="s">
        <v>1082</v>
      </c>
      <c r="AK230" t="s">
        <v>62</v>
      </c>
    </row>
    <row r="231" spans="1:37" ht="38.25" x14ac:dyDescent="0.2">
      <c r="A231" s="5" t="s">
        <v>1423</v>
      </c>
      <c r="B231" s="4" t="s">
        <v>1422</v>
      </c>
      <c r="C231" s="4" t="s">
        <v>1421</v>
      </c>
      <c r="D231" s="4"/>
      <c r="E231" s="4" t="s">
        <v>21</v>
      </c>
      <c r="F231" s="4" t="s">
        <v>1420</v>
      </c>
      <c r="G231" s="4" t="s">
        <v>1419</v>
      </c>
      <c r="H231" s="4" t="s">
        <v>1418</v>
      </c>
      <c r="I231" s="4"/>
      <c r="J231" s="4" t="s">
        <v>18</v>
      </c>
      <c r="K231" s="4" t="s">
        <v>1417</v>
      </c>
      <c r="L231" s="4" t="s">
        <v>37</v>
      </c>
      <c r="M231" s="4"/>
      <c r="N231" s="4" t="s">
        <v>15</v>
      </c>
      <c r="O231" s="4" t="s">
        <v>1257</v>
      </c>
      <c r="P231" s="4" t="s">
        <v>34</v>
      </c>
      <c r="Q231" s="4" t="s">
        <v>12</v>
      </c>
      <c r="R231" s="4" t="s">
        <v>12</v>
      </c>
      <c r="S231" s="4"/>
      <c r="T231" s="4" t="s">
        <v>1416</v>
      </c>
      <c r="U231" s="4" t="s">
        <v>51</v>
      </c>
      <c r="V231" s="4" t="s">
        <v>8</v>
      </c>
      <c r="W231" s="5" t="s">
        <v>1255</v>
      </c>
      <c r="X231" s="4" t="s">
        <v>8</v>
      </c>
      <c r="Y231" s="4" t="s">
        <v>677</v>
      </c>
      <c r="Z231" s="5" t="s">
        <v>1415</v>
      </c>
      <c r="AA231" s="4"/>
      <c r="AB231" s="4"/>
      <c r="AC231" s="4"/>
      <c r="AD231" s="4"/>
      <c r="AE231" s="4" t="s">
        <v>1414</v>
      </c>
      <c r="AF231" s="4" t="s">
        <v>1413</v>
      </c>
      <c r="AG231" s="4"/>
      <c r="AH231" s="4" t="s">
        <v>1412</v>
      </c>
      <c r="AI231" s="4" t="s">
        <v>1411</v>
      </c>
      <c r="AJ231" s="3" t="s">
        <v>1082</v>
      </c>
      <c r="AK231" t="s">
        <v>0</v>
      </c>
    </row>
    <row r="232" spans="1:37" ht="38.25" x14ac:dyDescent="0.2">
      <c r="A232" s="5" t="s">
        <v>1410</v>
      </c>
      <c r="B232" s="4" t="s">
        <v>1409</v>
      </c>
      <c r="C232" s="4" t="s">
        <v>1408</v>
      </c>
      <c r="D232" s="4"/>
      <c r="E232" s="4" t="s">
        <v>21</v>
      </c>
      <c r="F232" s="4"/>
      <c r="G232" s="4" t="s">
        <v>1407</v>
      </c>
      <c r="H232" s="4"/>
      <c r="I232" s="4"/>
      <c r="J232" s="4" t="s">
        <v>1396</v>
      </c>
      <c r="K232" s="4" t="s">
        <v>1406</v>
      </c>
      <c r="L232" s="4" t="s">
        <v>37</v>
      </c>
      <c r="M232" s="4" t="s">
        <v>1394</v>
      </c>
      <c r="N232" s="4" t="s">
        <v>15</v>
      </c>
      <c r="O232" s="4"/>
      <c r="P232" s="4" t="s">
        <v>13</v>
      </c>
      <c r="Q232" s="4" t="s">
        <v>12</v>
      </c>
      <c r="R232" s="4" t="s">
        <v>12</v>
      </c>
      <c r="S232" s="4"/>
      <c r="T232" s="4" t="s">
        <v>1405</v>
      </c>
      <c r="U232" s="4" t="s">
        <v>1392</v>
      </c>
      <c r="V232" s="4" t="s">
        <v>8</v>
      </c>
      <c r="W232" s="5" t="s">
        <v>1391</v>
      </c>
      <c r="X232" s="4" t="s">
        <v>8</v>
      </c>
      <c r="Y232" s="4" t="s">
        <v>215</v>
      </c>
      <c r="Z232" s="5" t="s">
        <v>1404</v>
      </c>
      <c r="AA232" s="4"/>
      <c r="AB232" s="4"/>
      <c r="AC232" s="4"/>
      <c r="AD232" s="4"/>
      <c r="AE232" s="4" t="s">
        <v>1403</v>
      </c>
      <c r="AF232" s="4" t="s">
        <v>1402</v>
      </c>
      <c r="AG232" s="4"/>
      <c r="AH232" s="4" t="s">
        <v>1401</v>
      </c>
      <c r="AI232" s="4" t="s">
        <v>1401</v>
      </c>
      <c r="AJ232" s="5" t="s">
        <v>1082</v>
      </c>
      <c r="AK232" t="s">
        <v>62</v>
      </c>
    </row>
    <row r="233" spans="1:37" ht="38.25" x14ac:dyDescent="0.2">
      <c r="A233" s="5" t="s">
        <v>1400</v>
      </c>
      <c r="B233" s="4" t="s">
        <v>1399</v>
      </c>
      <c r="C233" s="4" t="s">
        <v>1398</v>
      </c>
      <c r="D233" s="4"/>
      <c r="E233" s="4" t="s">
        <v>21</v>
      </c>
      <c r="F233" s="4"/>
      <c r="G233" s="4" t="s">
        <v>1397</v>
      </c>
      <c r="H233" s="4"/>
      <c r="I233" s="4"/>
      <c r="J233" s="4" t="s">
        <v>1396</v>
      </c>
      <c r="K233" s="4" t="s">
        <v>1395</v>
      </c>
      <c r="L233" s="4" t="s">
        <v>37</v>
      </c>
      <c r="M233" s="4" t="s">
        <v>1394</v>
      </c>
      <c r="N233" s="4" t="s">
        <v>15</v>
      </c>
      <c r="O233" s="4"/>
      <c r="P233" s="4" t="s">
        <v>13</v>
      </c>
      <c r="Q233" s="4" t="s">
        <v>12</v>
      </c>
      <c r="R233" s="4" t="s">
        <v>12</v>
      </c>
      <c r="S233" s="4"/>
      <c r="T233" s="4" t="s">
        <v>1393</v>
      </c>
      <c r="U233" s="4" t="s">
        <v>1392</v>
      </c>
      <c r="V233" s="4" t="s">
        <v>8</v>
      </c>
      <c r="W233" s="5" t="s">
        <v>1391</v>
      </c>
      <c r="X233" s="4" t="s">
        <v>8</v>
      </c>
      <c r="Y233" s="4" t="s">
        <v>215</v>
      </c>
      <c r="Z233" s="5" t="s">
        <v>1390</v>
      </c>
      <c r="AA233" s="4"/>
      <c r="AB233" s="4"/>
      <c r="AC233" s="4"/>
      <c r="AD233" s="4"/>
      <c r="AE233" s="4" t="s">
        <v>1389</v>
      </c>
      <c r="AF233" s="4" t="s">
        <v>988</v>
      </c>
      <c r="AG233" s="4"/>
      <c r="AH233" s="4" t="s">
        <v>1388</v>
      </c>
      <c r="AI233" s="4" t="s">
        <v>1388</v>
      </c>
      <c r="AJ233" s="5" t="s">
        <v>1082</v>
      </c>
      <c r="AK233" t="s">
        <v>62</v>
      </c>
    </row>
    <row r="234" spans="1:37" ht="38.25" x14ac:dyDescent="0.2">
      <c r="A234" s="5" t="s">
        <v>1387</v>
      </c>
      <c r="B234" s="4" t="s">
        <v>1386</v>
      </c>
      <c r="C234" s="4" t="s">
        <v>1385</v>
      </c>
      <c r="D234" s="4"/>
      <c r="E234" s="4" t="s">
        <v>21</v>
      </c>
      <c r="F234" s="4"/>
      <c r="G234" s="4" t="s">
        <v>1384</v>
      </c>
      <c r="H234" s="4" t="s">
        <v>1383</v>
      </c>
      <c r="I234" s="4"/>
      <c r="J234" s="4" t="s">
        <v>1374</v>
      </c>
      <c r="K234" s="4"/>
      <c r="L234" s="4" t="s">
        <v>37</v>
      </c>
      <c r="M234" s="4" t="s">
        <v>1373</v>
      </c>
      <c r="N234" s="4" t="s">
        <v>15</v>
      </c>
      <c r="O234" s="4" t="s">
        <v>1222</v>
      </c>
      <c r="P234" s="4" t="s">
        <v>72</v>
      </c>
      <c r="Q234" s="4" t="s">
        <v>12</v>
      </c>
      <c r="R234" s="4" t="s">
        <v>12</v>
      </c>
      <c r="S234" s="4"/>
      <c r="T234" s="4" t="s">
        <v>1382</v>
      </c>
      <c r="U234" s="4" t="s">
        <v>1220</v>
      </c>
      <c r="V234" s="4" t="s">
        <v>8</v>
      </c>
      <c r="W234" s="5" t="s">
        <v>1219</v>
      </c>
      <c r="X234" s="4" t="s">
        <v>8</v>
      </c>
      <c r="Y234" s="4" t="s">
        <v>30</v>
      </c>
      <c r="Z234" s="5" t="s">
        <v>1381</v>
      </c>
      <c r="AA234" s="4"/>
      <c r="AB234" s="4"/>
      <c r="AC234" s="4"/>
      <c r="AD234" s="4"/>
      <c r="AE234" s="4" t="s">
        <v>1370</v>
      </c>
      <c r="AF234" s="4" t="s">
        <v>1380</v>
      </c>
      <c r="AG234" s="4"/>
      <c r="AH234" s="4" t="s">
        <v>1379</v>
      </c>
      <c r="AI234" s="4" t="s">
        <v>1379</v>
      </c>
      <c r="AJ234" s="3" t="s">
        <v>1082</v>
      </c>
      <c r="AK234" t="s">
        <v>62</v>
      </c>
    </row>
    <row r="235" spans="1:37" ht="38.25" x14ac:dyDescent="0.2">
      <c r="A235" s="5" t="s">
        <v>1378</v>
      </c>
      <c r="B235" s="4" t="s">
        <v>1377</v>
      </c>
      <c r="C235" s="4" t="s">
        <v>1376</v>
      </c>
      <c r="D235" s="4"/>
      <c r="E235" s="4" t="s">
        <v>21</v>
      </c>
      <c r="F235" s="4"/>
      <c r="G235" s="4" t="s">
        <v>1375</v>
      </c>
      <c r="H235" s="4"/>
      <c r="I235" s="4"/>
      <c r="J235" s="4" t="s">
        <v>1374</v>
      </c>
      <c r="K235" s="4"/>
      <c r="L235" s="4" t="s">
        <v>37</v>
      </c>
      <c r="M235" s="4" t="s">
        <v>1373</v>
      </c>
      <c r="N235" s="4" t="s">
        <v>15</v>
      </c>
      <c r="O235" s="4" t="s">
        <v>1222</v>
      </c>
      <c r="P235" s="4" t="s">
        <v>72</v>
      </c>
      <c r="Q235" s="4" t="s">
        <v>12</v>
      </c>
      <c r="R235" s="4" t="s">
        <v>12</v>
      </c>
      <c r="S235" s="4"/>
      <c r="T235" s="4" t="s">
        <v>1372</v>
      </c>
      <c r="U235" s="4" t="s">
        <v>1220</v>
      </c>
      <c r="V235" s="4" t="s">
        <v>8</v>
      </c>
      <c r="W235" s="5" t="s">
        <v>1219</v>
      </c>
      <c r="X235" s="4" t="s">
        <v>8</v>
      </c>
      <c r="Y235" s="4" t="s">
        <v>30</v>
      </c>
      <c r="Z235" s="5" t="s">
        <v>1371</v>
      </c>
      <c r="AA235" s="4"/>
      <c r="AB235" s="4"/>
      <c r="AC235" s="4"/>
      <c r="AD235" s="4"/>
      <c r="AE235" s="4" t="s">
        <v>1370</v>
      </c>
      <c r="AF235" s="4" t="s">
        <v>1369</v>
      </c>
      <c r="AG235" s="4"/>
      <c r="AH235" s="4" t="s">
        <v>1368</v>
      </c>
      <c r="AI235" s="4" t="s">
        <v>1368</v>
      </c>
      <c r="AJ235" s="3" t="s">
        <v>1082</v>
      </c>
      <c r="AK235" t="s">
        <v>62</v>
      </c>
    </row>
    <row r="236" spans="1:37" ht="25.5" x14ac:dyDescent="0.2">
      <c r="A236" s="5" t="s">
        <v>1367</v>
      </c>
      <c r="B236" s="4" t="s">
        <v>1366</v>
      </c>
      <c r="C236" s="4" t="s">
        <v>1365</v>
      </c>
      <c r="D236" s="4"/>
      <c r="E236" s="4" t="s">
        <v>21</v>
      </c>
      <c r="F236" s="4" t="s">
        <v>1364</v>
      </c>
      <c r="G236" s="4" t="s">
        <v>1363</v>
      </c>
      <c r="H236" s="4"/>
      <c r="I236" s="4"/>
      <c r="J236" s="4" t="s">
        <v>18</v>
      </c>
      <c r="K236" s="4" t="s">
        <v>1362</v>
      </c>
      <c r="L236" s="4" t="s">
        <v>16</v>
      </c>
      <c r="M236" s="4"/>
      <c r="N236" s="4" t="s">
        <v>15</v>
      </c>
      <c r="O236" s="4" t="s">
        <v>1119</v>
      </c>
      <c r="P236" s="4" t="s">
        <v>13</v>
      </c>
      <c r="Q236" s="4" t="s">
        <v>12</v>
      </c>
      <c r="R236" s="4" t="s">
        <v>12</v>
      </c>
      <c r="S236" s="4"/>
      <c r="T236" s="4" t="s">
        <v>1361</v>
      </c>
      <c r="U236" s="4" t="s">
        <v>1117</v>
      </c>
      <c r="V236" s="4" t="s">
        <v>8</v>
      </c>
      <c r="W236" s="5" t="s">
        <v>1116</v>
      </c>
      <c r="X236" s="4" t="s">
        <v>8</v>
      </c>
      <c r="Y236" s="4" t="s">
        <v>1360</v>
      </c>
      <c r="Z236" s="5" t="s">
        <v>1359</v>
      </c>
      <c r="AA236" s="4"/>
      <c r="AB236" s="4"/>
      <c r="AC236" s="4"/>
      <c r="AD236" s="4"/>
      <c r="AE236" s="4" t="s">
        <v>1358</v>
      </c>
      <c r="AF236" s="4" t="s">
        <v>1357</v>
      </c>
      <c r="AG236" s="4"/>
      <c r="AH236" s="4" t="s">
        <v>1356</v>
      </c>
      <c r="AI236" s="4" t="s">
        <v>1355</v>
      </c>
      <c r="AJ236" s="3" t="s">
        <v>1082</v>
      </c>
      <c r="AK236" t="s">
        <v>0</v>
      </c>
    </row>
    <row r="237" spans="1:37" ht="38.25" x14ac:dyDescent="0.2">
      <c r="A237" s="5" t="s">
        <v>1354</v>
      </c>
      <c r="B237" s="4" t="s">
        <v>1353</v>
      </c>
      <c r="C237" s="4" t="s">
        <v>1352</v>
      </c>
      <c r="D237" s="4"/>
      <c r="E237" s="4" t="s">
        <v>21</v>
      </c>
      <c r="F237" s="4"/>
      <c r="G237" s="4" t="s">
        <v>1351</v>
      </c>
      <c r="H237" s="4"/>
      <c r="I237" s="4"/>
      <c r="J237" s="4" t="s">
        <v>255</v>
      </c>
      <c r="K237" s="4" t="s">
        <v>1350</v>
      </c>
      <c r="L237" s="4" t="s">
        <v>37</v>
      </c>
      <c r="M237" s="4" t="s">
        <v>1349</v>
      </c>
      <c r="N237" s="4" t="s">
        <v>1348</v>
      </c>
      <c r="O237" s="4"/>
      <c r="P237" s="4" t="s">
        <v>303</v>
      </c>
      <c r="Q237" s="4" t="s">
        <v>12</v>
      </c>
      <c r="R237" s="4" t="s">
        <v>12</v>
      </c>
      <c r="S237" s="4"/>
      <c r="T237" s="4"/>
      <c r="U237" s="4" t="s">
        <v>1089</v>
      </c>
      <c r="V237" s="4" t="s">
        <v>1347</v>
      </c>
      <c r="W237" s="5" t="s">
        <v>1208</v>
      </c>
      <c r="X237" s="4" t="s">
        <v>180</v>
      </c>
      <c r="Y237" s="4" t="s">
        <v>106</v>
      </c>
      <c r="Z237" s="5" t="s">
        <v>1346</v>
      </c>
      <c r="AA237" s="4"/>
      <c r="AB237" s="4"/>
      <c r="AC237" s="4"/>
      <c r="AD237" s="4"/>
      <c r="AE237" s="4" t="s">
        <v>1345</v>
      </c>
      <c r="AF237" s="4" t="s">
        <v>84</v>
      </c>
      <c r="AG237" s="4"/>
      <c r="AH237" s="4" t="s">
        <v>1344</v>
      </c>
      <c r="AI237" s="4" t="s">
        <v>1343</v>
      </c>
      <c r="AJ237" s="3" t="s">
        <v>1082</v>
      </c>
      <c r="AK237" t="s">
        <v>62</v>
      </c>
    </row>
    <row r="238" spans="1:37" ht="25.5" x14ac:dyDescent="0.2">
      <c r="A238" s="5" t="s">
        <v>1342</v>
      </c>
      <c r="B238" s="4" t="s">
        <v>1341</v>
      </c>
      <c r="C238" s="4" t="s">
        <v>1340</v>
      </c>
      <c r="D238" s="4"/>
      <c r="E238" s="4" t="s">
        <v>21</v>
      </c>
      <c r="F238" s="4"/>
      <c r="G238" s="4" t="s">
        <v>1339</v>
      </c>
      <c r="H238" s="4"/>
      <c r="I238" s="4"/>
      <c r="J238" s="4" t="s">
        <v>255</v>
      </c>
      <c r="K238" s="4" t="s">
        <v>1338</v>
      </c>
      <c r="L238" s="4" t="s">
        <v>37</v>
      </c>
      <c r="M238" s="4" t="s">
        <v>1337</v>
      </c>
      <c r="N238" s="4" t="s">
        <v>777</v>
      </c>
      <c r="O238" s="4"/>
      <c r="P238" s="4" t="s">
        <v>458</v>
      </c>
      <c r="Q238" s="4" t="s">
        <v>12</v>
      </c>
      <c r="R238" s="4" t="s">
        <v>12</v>
      </c>
      <c r="S238" s="4"/>
      <c r="T238" s="4"/>
      <c r="U238" s="4" t="s">
        <v>1089</v>
      </c>
      <c r="V238" s="4" t="s">
        <v>774</v>
      </c>
      <c r="W238" s="5" t="s">
        <v>1336</v>
      </c>
      <c r="X238" s="4" t="s">
        <v>180</v>
      </c>
      <c r="Y238" s="4" t="s">
        <v>72</v>
      </c>
      <c r="Z238" s="5" t="s">
        <v>1335</v>
      </c>
      <c r="AA238" s="4"/>
      <c r="AB238" s="4"/>
      <c r="AC238" s="4"/>
      <c r="AD238" s="4"/>
      <c r="AE238" s="4" t="s">
        <v>1334</v>
      </c>
      <c r="AF238" s="4" t="s">
        <v>84</v>
      </c>
      <c r="AG238" s="4"/>
      <c r="AH238" s="4" t="s">
        <v>1333</v>
      </c>
      <c r="AI238" s="4" t="s">
        <v>1332</v>
      </c>
      <c r="AJ238" s="3" t="s">
        <v>1082</v>
      </c>
      <c r="AK238" t="s">
        <v>62</v>
      </c>
    </row>
    <row r="239" spans="1:37" ht="38.25" x14ac:dyDescent="0.2">
      <c r="A239" s="5" t="s">
        <v>1331</v>
      </c>
      <c r="B239" s="4" t="s">
        <v>1330</v>
      </c>
      <c r="C239" s="4" t="s">
        <v>1329</v>
      </c>
      <c r="D239" s="4"/>
      <c r="E239" s="4" t="s">
        <v>21</v>
      </c>
      <c r="F239" s="4"/>
      <c r="G239" s="4" t="s">
        <v>1328</v>
      </c>
      <c r="H239" s="4"/>
      <c r="I239" s="4"/>
      <c r="J239" s="4" t="s">
        <v>1327</v>
      </c>
      <c r="K239" s="4"/>
      <c r="L239" s="4" t="s">
        <v>16</v>
      </c>
      <c r="M239" s="4"/>
      <c r="N239" s="4" t="s">
        <v>182</v>
      </c>
      <c r="O239" s="4" t="s">
        <v>1222</v>
      </c>
      <c r="P239" s="4" t="s">
        <v>13</v>
      </c>
      <c r="Q239" s="4" t="s">
        <v>12</v>
      </c>
      <c r="R239" s="4" t="s">
        <v>12</v>
      </c>
      <c r="S239" s="4"/>
      <c r="T239" s="4" t="s">
        <v>1326</v>
      </c>
      <c r="U239" s="4" t="s">
        <v>1220</v>
      </c>
      <c r="V239" s="4" t="s">
        <v>180</v>
      </c>
      <c r="W239" s="5" t="s">
        <v>1219</v>
      </c>
      <c r="X239" s="4" t="s">
        <v>180</v>
      </c>
      <c r="Y239" s="4" t="s">
        <v>215</v>
      </c>
      <c r="Z239" s="5" t="s">
        <v>1325</v>
      </c>
      <c r="AA239" s="4"/>
      <c r="AB239" s="4"/>
      <c r="AC239" s="4"/>
      <c r="AD239" s="4"/>
      <c r="AE239" s="4"/>
      <c r="AF239" s="4" t="s">
        <v>4</v>
      </c>
      <c r="AG239" s="4"/>
      <c r="AH239" s="4" t="s">
        <v>1324</v>
      </c>
      <c r="AI239" s="4" t="s">
        <v>1324</v>
      </c>
      <c r="AJ239" s="3" t="s">
        <v>1082</v>
      </c>
      <c r="AK239" t="s">
        <v>62</v>
      </c>
    </row>
    <row r="240" spans="1:37" ht="38.25" x14ac:dyDescent="0.2">
      <c r="A240" s="5" t="s">
        <v>1323</v>
      </c>
      <c r="B240" s="4" t="s">
        <v>1322</v>
      </c>
      <c r="C240" s="4" t="s">
        <v>1321</v>
      </c>
      <c r="D240" s="4"/>
      <c r="E240" s="4" t="s">
        <v>21</v>
      </c>
      <c r="F240" s="4"/>
      <c r="G240" s="4" t="s">
        <v>1320</v>
      </c>
      <c r="H240" s="4"/>
      <c r="I240" s="4"/>
      <c r="J240" s="4" t="s">
        <v>1319</v>
      </c>
      <c r="K240" s="4" t="s">
        <v>1318</v>
      </c>
      <c r="L240" s="4" t="s">
        <v>37</v>
      </c>
      <c r="M240" s="4"/>
      <c r="N240" s="4" t="s">
        <v>1317</v>
      </c>
      <c r="O240" s="4" t="s">
        <v>1316</v>
      </c>
      <c r="P240" s="4" t="s">
        <v>106</v>
      </c>
      <c r="Q240" s="4" t="s">
        <v>12</v>
      </c>
      <c r="R240" s="4" t="s">
        <v>12</v>
      </c>
      <c r="S240" s="4"/>
      <c r="T240" s="4" t="s">
        <v>1315</v>
      </c>
      <c r="U240" s="4" t="s">
        <v>70</v>
      </c>
      <c r="V240" s="4" t="s">
        <v>1314</v>
      </c>
      <c r="W240" s="5" t="s">
        <v>1313</v>
      </c>
      <c r="X240" s="4" t="s">
        <v>127</v>
      </c>
      <c r="Y240" s="4" t="s">
        <v>49</v>
      </c>
      <c r="Z240" s="5" t="s">
        <v>1312</v>
      </c>
      <c r="AA240" s="4"/>
      <c r="AB240" s="4"/>
      <c r="AC240" s="4"/>
      <c r="AD240" s="4"/>
      <c r="AE240" s="4"/>
      <c r="AF240" s="4" t="s">
        <v>1311</v>
      </c>
      <c r="AG240" s="4"/>
      <c r="AH240" s="4" t="s">
        <v>1310</v>
      </c>
      <c r="AI240" s="4" t="s">
        <v>1309</v>
      </c>
      <c r="AJ240" s="3" t="s">
        <v>1082</v>
      </c>
      <c r="AK240" t="s">
        <v>62</v>
      </c>
    </row>
    <row r="241" spans="1:37" ht="25.5" x14ac:dyDescent="0.2">
      <c r="A241" s="5" t="s">
        <v>1308</v>
      </c>
      <c r="B241" s="4" t="s">
        <v>1307</v>
      </c>
      <c r="C241" s="4" t="s">
        <v>1306</v>
      </c>
      <c r="D241" s="4"/>
      <c r="E241" s="4" t="s">
        <v>21</v>
      </c>
      <c r="F241" s="4" t="s">
        <v>1305</v>
      </c>
      <c r="G241" s="4" t="s">
        <v>1304</v>
      </c>
      <c r="H241" s="4"/>
      <c r="I241" s="4"/>
      <c r="J241" s="4" t="s">
        <v>133</v>
      </c>
      <c r="K241" s="4" t="s">
        <v>1303</v>
      </c>
      <c r="L241" s="4" t="s">
        <v>16</v>
      </c>
      <c r="M241" s="4"/>
      <c r="N241" s="4" t="s">
        <v>131</v>
      </c>
      <c r="O241" s="4" t="s">
        <v>1119</v>
      </c>
      <c r="P241" s="4" t="s">
        <v>72</v>
      </c>
      <c r="Q241" s="4" t="s">
        <v>12</v>
      </c>
      <c r="R241" s="4" t="s">
        <v>12</v>
      </c>
      <c r="S241" s="4"/>
      <c r="T241" s="4" t="s">
        <v>1302</v>
      </c>
      <c r="U241" s="4" t="s">
        <v>1117</v>
      </c>
      <c r="V241" s="4" t="s">
        <v>127</v>
      </c>
      <c r="W241" s="5" t="s">
        <v>1116</v>
      </c>
      <c r="X241" s="4" t="s">
        <v>127</v>
      </c>
      <c r="Y241" s="4" t="s">
        <v>1284</v>
      </c>
      <c r="Z241" s="5" t="s">
        <v>1301</v>
      </c>
      <c r="AA241" s="4" t="s">
        <v>1298</v>
      </c>
      <c r="AB241" s="4" t="s">
        <v>1298</v>
      </c>
      <c r="AC241" s="4"/>
      <c r="AD241" s="4" t="s">
        <v>1298</v>
      </c>
      <c r="AE241" s="4" t="s">
        <v>1300</v>
      </c>
      <c r="AF241" s="4" t="s">
        <v>1299</v>
      </c>
      <c r="AG241" s="4" t="s">
        <v>1298</v>
      </c>
      <c r="AH241" s="4" t="s">
        <v>1297</v>
      </c>
      <c r="AI241" s="4" t="s">
        <v>1297</v>
      </c>
      <c r="AJ241" s="3" t="s">
        <v>1082</v>
      </c>
      <c r="AK241" t="s">
        <v>0</v>
      </c>
    </row>
    <row r="242" spans="1:37" ht="25.5" x14ac:dyDescent="0.2">
      <c r="A242" s="5" t="s">
        <v>1296</v>
      </c>
      <c r="B242" s="4" t="s">
        <v>1295</v>
      </c>
      <c r="C242" s="4" t="s">
        <v>1294</v>
      </c>
      <c r="D242" s="4"/>
      <c r="E242" s="4" t="s">
        <v>21</v>
      </c>
      <c r="F242" s="4" t="s">
        <v>1293</v>
      </c>
      <c r="G242" s="4" t="s">
        <v>1292</v>
      </c>
      <c r="H242" s="4"/>
      <c r="I242" s="4" t="s">
        <v>1291</v>
      </c>
      <c r="J242" s="4" t="s">
        <v>1290</v>
      </c>
      <c r="K242" s="4"/>
      <c r="L242" s="4" t="s">
        <v>16</v>
      </c>
      <c r="M242" s="4"/>
      <c r="N242" s="4" t="s">
        <v>1289</v>
      </c>
      <c r="O242" s="4"/>
      <c r="P242" s="4" t="s">
        <v>34</v>
      </c>
      <c r="Q242" s="4" t="s">
        <v>12</v>
      </c>
      <c r="R242" s="4" t="s">
        <v>12</v>
      </c>
      <c r="S242" s="4"/>
      <c r="T242" s="4" t="s">
        <v>1288</v>
      </c>
      <c r="U242" s="4" t="s">
        <v>1287</v>
      </c>
      <c r="V242" s="4" t="s">
        <v>1286</v>
      </c>
      <c r="W242" s="5" t="s">
        <v>1285</v>
      </c>
      <c r="X242" s="4" t="s">
        <v>127</v>
      </c>
      <c r="Y242" s="4" t="s">
        <v>1284</v>
      </c>
      <c r="Z242" s="5" t="s">
        <v>1283</v>
      </c>
      <c r="AA242" s="4" t="s">
        <v>1282</v>
      </c>
      <c r="AB242" s="4" t="s">
        <v>1282</v>
      </c>
      <c r="AC242" s="4"/>
      <c r="AD242" s="4" t="s">
        <v>1282</v>
      </c>
      <c r="AE242" s="4"/>
      <c r="AF242" s="4"/>
      <c r="AG242" s="4" t="s">
        <v>1282</v>
      </c>
      <c r="AH242" s="4" t="s">
        <v>1281</v>
      </c>
      <c r="AI242" s="4" t="s">
        <v>1281</v>
      </c>
      <c r="AJ242" s="3" t="s">
        <v>1082</v>
      </c>
      <c r="AK242" t="s">
        <v>62</v>
      </c>
    </row>
    <row r="243" spans="1:37" ht="25.5" x14ac:dyDescent="0.2">
      <c r="A243" s="5" t="s">
        <v>1280</v>
      </c>
      <c r="B243" s="4" t="s">
        <v>1279</v>
      </c>
      <c r="C243" s="4" t="s">
        <v>1278</v>
      </c>
      <c r="D243" s="4"/>
      <c r="E243" s="4" t="s">
        <v>21</v>
      </c>
      <c r="F243" s="4"/>
      <c r="G243" s="4" t="s">
        <v>1277</v>
      </c>
      <c r="H243" s="4"/>
      <c r="I243" s="4"/>
      <c r="J243" s="4" t="s">
        <v>1276</v>
      </c>
      <c r="K243" s="4" t="s">
        <v>1275</v>
      </c>
      <c r="L243" s="4" t="s">
        <v>37</v>
      </c>
      <c r="M243" s="4"/>
      <c r="N243" s="4" t="s">
        <v>1274</v>
      </c>
      <c r="O243" s="4"/>
      <c r="P243" s="4" t="s">
        <v>34</v>
      </c>
      <c r="Q243" s="4" t="s">
        <v>12</v>
      </c>
      <c r="R243" s="4" t="s">
        <v>12</v>
      </c>
      <c r="S243" s="4"/>
      <c r="T243" s="4" t="s">
        <v>1273</v>
      </c>
      <c r="U243" s="4" t="s">
        <v>1272</v>
      </c>
      <c r="V243" s="4" t="s">
        <v>1271</v>
      </c>
      <c r="W243" s="5" t="s">
        <v>1270</v>
      </c>
      <c r="X243" s="4" t="s">
        <v>127</v>
      </c>
      <c r="Y243" s="4" t="s">
        <v>204</v>
      </c>
      <c r="Z243" s="5" t="s">
        <v>1269</v>
      </c>
      <c r="AA243" s="4" t="s">
        <v>1267</v>
      </c>
      <c r="AB243" s="4" t="s">
        <v>1267</v>
      </c>
      <c r="AC243" s="4"/>
      <c r="AD243" s="4" t="s">
        <v>1267</v>
      </c>
      <c r="AE243" s="4"/>
      <c r="AF243" s="4" t="s">
        <v>1268</v>
      </c>
      <c r="AG243" s="4" t="s">
        <v>1267</v>
      </c>
      <c r="AH243" s="4" t="s">
        <v>1266</v>
      </c>
      <c r="AI243" s="4" t="s">
        <v>1265</v>
      </c>
      <c r="AJ243" s="3" t="s">
        <v>1082</v>
      </c>
      <c r="AK243" t="s">
        <v>62</v>
      </c>
    </row>
    <row r="244" spans="1:37" ht="25.5" x14ac:dyDescent="0.2">
      <c r="A244" s="5" t="s">
        <v>1264</v>
      </c>
      <c r="B244" s="4" t="s">
        <v>1263</v>
      </c>
      <c r="C244" s="4" t="s">
        <v>1262</v>
      </c>
      <c r="D244" s="4"/>
      <c r="E244" s="4" t="s">
        <v>21</v>
      </c>
      <c r="F244" s="4" t="s">
        <v>1261</v>
      </c>
      <c r="G244" s="4" t="s">
        <v>1260</v>
      </c>
      <c r="H244" s="4"/>
      <c r="I244" s="4" t="s">
        <v>1259</v>
      </c>
      <c r="J244" s="4" t="s">
        <v>133</v>
      </c>
      <c r="K244" s="4" t="s">
        <v>1258</v>
      </c>
      <c r="L244" s="4" t="s">
        <v>37</v>
      </c>
      <c r="M244" s="4"/>
      <c r="N244" s="4" t="s">
        <v>131</v>
      </c>
      <c r="O244" s="4" t="s">
        <v>1257</v>
      </c>
      <c r="P244" s="4" t="s">
        <v>53</v>
      </c>
      <c r="Q244" s="4" t="s">
        <v>12</v>
      </c>
      <c r="R244" s="4" t="s">
        <v>12</v>
      </c>
      <c r="S244" s="4"/>
      <c r="T244" s="4" t="s">
        <v>1256</v>
      </c>
      <c r="U244" s="4" t="s">
        <v>51</v>
      </c>
      <c r="V244" s="4" t="s">
        <v>127</v>
      </c>
      <c r="W244" s="5" t="s">
        <v>1255</v>
      </c>
      <c r="X244" s="4" t="s">
        <v>127</v>
      </c>
      <c r="Y244" s="4" t="s">
        <v>290</v>
      </c>
      <c r="Z244" s="5" t="s">
        <v>1254</v>
      </c>
      <c r="AA244" s="4"/>
      <c r="AB244" s="4"/>
      <c r="AC244" s="4"/>
      <c r="AD244" s="4"/>
      <c r="AE244" s="4"/>
      <c r="AF244" s="4" t="s">
        <v>1253</v>
      </c>
      <c r="AG244" s="4"/>
      <c r="AH244" s="4" t="s">
        <v>1252</v>
      </c>
      <c r="AI244" s="4" t="s">
        <v>1252</v>
      </c>
      <c r="AJ244" s="3" t="s">
        <v>1082</v>
      </c>
      <c r="AK244" t="s">
        <v>0</v>
      </c>
    </row>
    <row r="245" spans="1:37" ht="38.25" x14ac:dyDescent="0.2">
      <c r="A245" s="5" t="s">
        <v>1251</v>
      </c>
      <c r="B245" s="4" t="s">
        <v>1250</v>
      </c>
      <c r="C245" s="4" t="s">
        <v>1249</v>
      </c>
      <c r="D245" s="4"/>
      <c r="E245" s="4" t="s">
        <v>21</v>
      </c>
      <c r="F245" s="4"/>
      <c r="G245" s="4" t="s">
        <v>1248</v>
      </c>
      <c r="H245" s="4"/>
      <c r="I245" s="4"/>
      <c r="J245" s="4" t="s">
        <v>1223</v>
      </c>
      <c r="K245" s="4"/>
      <c r="L245" s="4" t="s">
        <v>16</v>
      </c>
      <c r="M245" s="4"/>
      <c r="N245" s="4" t="s">
        <v>131</v>
      </c>
      <c r="O245" s="4" t="s">
        <v>1222</v>
      </c>
      <c r="P245" s="4" t="s">
        <v>72</v>
      </c>
      <c r="Q245" s="4" t="s">
        <v>12</v>
      </c>
      <c r="R245" s="4" t="s">
        <v>12</v>
      </c>
      <c r="S245" s="4"/>
      <c r="T245" s="4" t="s">
        <v>1247</v>
      </c>
      <c r="U245" s="4" t="s">
        <v>1220</v>
      </c>
      <c r="V245" s="4" t="s">
        <v>127</v>
      </c>
      <c r="W245" s="5" t="s">
        <v>1219</v>
      </c>
      <c r="X245" s="4" t="s">
        <v>127</v>
      </c>
      <c r="Y245" s="4" t="s">
        <v>204</v>
      </c>
      <c r="Z245" s="5" t="s">
        <v>1246</v>
      </c>
      <c r="AA245" s="4"/>
      <c r="AB245" s="4"/>
      <c r="AC245" s="4"/>
      <c r="AD245" s="4"/>
      <c r="AE245" s="4"/>
      <c r="AF245" s="4" t="s">
        <v>1245</v>
      </c>
      <c r="AG245" s="4"/>
      <c r="AH245" s="4" t="s">
        <v>1244</v>
      </c>
      <c r="AI245" s="4" t="s">
        <v>1244</v>
      </c>
      <c r="AJ245" s="3" t="s">
        <v>1082</v>
      </c>
      <c r="AK245" t="s">
        <v>62</v>
      </c>
    </row>
    <row r="246" spans="1:37" ht="25.5" x14ac:dyDescent="0.2">
      <c r="A246" s="5" t="s">
        <v>1243</v>
      </c>
      <c r="B246" s="4" t="s">
        <v>1242</v>
      </c>
      <c r="C246" s="4" t="s">
        <v>1241</v>
      </c>
      <c r="D246" s="4"/>
      <c r="E246" s="4" t="s">
        <v>21</v>
      </c>
      <c r="F246" s="4"/>
      <c r="G246" s="4" t="s">
        <v>1240</v>
      </c>
      <c r="H246" s="4"/>
      <c r="I246" s="4"/>
      <c r="J246" s="4" t="s">
        <v>1223</v>
      </c>
      <c r="K246" s="4"/>
      <c r="L246" s="4" t="s">
        <v>16</v>
      </c>
      <c r="M246" s="4"/>
      <c r="N246" s="4" t="s">
        <v>131</v>
      </c>
      <c r="O246" s="4" t="s">
        <v>1222</v>
      </c>
      <c r="P246" s="4" t="s">
        <v>72</v>
      </c>
      <c r="Q246" s="4" t="s">
        <v>12</v>
      </c>
      <c r="R246" s="4" t="s">
        <v>12</v>
      </c>
      <c r="S246" s="4"/>
      <c r="T246" s="4" t="s">
        <v>1239</v>
      </c>
      <c r="U246" s="4" t="s">
        <v>1220</v>
      </c>
      <c r="V246" s="4" t="s">
        <v>127</v>
      </c>
      <c r="W246" s="5" t="s">
        <v>1219</v>
      </c>
      <c r="X246" s="4" t="s">
        <v>127</v>
      </c>
      <c r="Y246" s="4" t="s">
        <v>204</v>
      </c>
      <c r="Z246" s="5" t="s">
        <v>1238</v>
      </c>
      <c r="AA246" s="4"/>
      <c r="AB246" s="4"/>
      <c r="AC246" s="4"/>
      <c r="AD246" s="4"/>
      <c r="AE246" s="4"/>
      <c r="AF246" s="4" t="s">
        <v>1237</v>
      </c>
      <c r="AG246" s="4"/>
      <c r="AH246" s="4" t="s">
        <v>1236</v>
      </c>
      <c r="AI246" s="4" t="s">
        <v>1236</v>
      </c>
      <c r="AJ246" s="3" t="s">
        <v>1082</v>
      </c>
      <c r="AK246" t="s">
        <v>62</v>
      </c>
    </row>
    <row r="247" spans="1:37" ht="25.5" x14ac:dyDescent="0.2">
      <c r="A247" s="5" t="s">
        <v>1235</v>
      </c>
      <c r="B247" s="4" t="s">
        <v>1234</v>
      </c>
      <c r="C247" s="4" t="s">
        <v>1233</v>
      </c>
      <c r="D247" s="4"/>
      <c r="E247" s="4" t="s">
        <v>21</v>
      </c>
      <c r="F247" s="4"/>
      <c r="G247" s="4" t="s">
        <v>1232</v>
      </c>
      <c r="H247" s="4"/>
      <c r="I247" s="4"/>
      <c r="J247" s="4" t="s">
        <v>1223</v>
      </c>
      <c r="K247" s="4"/>
      <c r="L247" s="4" t="s">
        <v>16</v>
      </c>
      <c r="M247" s="4"/>
      <c r="N247" s="4" t="s">
        <v>131</v>
      </c>
      <c r="O247" s="4" t="s">
        <v>1222</v>
      </c>
      <c r="P247" s="4" t="s">
        <v>34</v>
      </c>
      <c r="Q247" s="4" t="s">
        <v>12</v>
      </c>
      <c r="R247" s="4" t="s">
        <v>12</v>
      </c>
      <c r="S247" s="4"/>
      <c r="T247" s="4" t="s">
        <v>1231</v>
      </c>
      <c r="U247" s="4" t="s">
        <v>1220</v>
      </c>
      <c r="V247" s="4" t="s">
        <v>127</v>
      </c>
      <c r="W247" s="5" t="s">
        <v>1219</v>
      </c>
      <c r="X247" s="4" t="s">
        <v>127</v>
      </c>
      <c r="Y247" s="4" t="s">
        <v>204</v>
      </c>
      <c r="Z247" s="5" t="s">
        <v>1230</v>
      </c>
      <c r="AA247" s="4"/>
      <c r="AB247" s="4"/>
      <c r="AC247" s="4"/>
      <c r="AD247" s="4"/>
      <c r="AE247" s="4"/>
      <c r="AF247" s="4" t="s">
        <v>1229</v>
      </c>
      <c r="AG247" s="4"/>
      <c r="AH247" s="4" t="s">
        <v>1228</v>
      </c>
      <c r="AI247" s="4" t="s">
        <v>1228</v>
      </c>
      <c r="AJ247" s="3" t="s">
        <v>1082</v>
      </c>
      <c r="AK247" t="s">
        <v>62</v>
      </c>
    </row>
    <row r="248" spans="1:37" ht="38.25" x14ac:dyDescent="0.2">
      <c r="A248" s="5" t="s">
        <v>1227</v>
      </c>
      <c r="B248" s="4" t="s">
        <v>1226</v>
      </c>
      <c r="C248" s="4" t="s">
        <v>1225</v>
      </c>
      <c r="D248" s="4"/>
      <c r="E248" s="4" t="s">
        <v>21</v>
      </c>
      <c r="F248" s="4"/>
      <c r="G248" s="4" t="s">
        <v>1224</v>
      </c>
      <c r="H248" s="4"/>
      <c r="I248" s="4"/>
      <c r="J248" s="4" t="s">
        <v>1223</v>
      </c>
      <c r="K248" s="4"/>
      <c r="L248" s="4" t="s">
        <v>16</v>
      </c>
      <c r="M248" s="4"/>
      <c r="N248" s="4" t="s">
        <v>131</v>
      </c>
      <c r="O248" s="4" t="s">
        <v>1222</v>
      </c>
      <c r="P248" s="4" t="s">
        <v>13</v>
      </c>
      <c r="Q248" s="4" t="s">
        <v>12</v>
      </c>
      <c r="R248" s="4" t="s">
        <v>12</v>
      </c>
      <c r="S248" s="4"/>
      <c r="T248" s="4" t="s">
        <v>1221</v>
      </c>
      <c r="U248" s="4" t="s">
        <v>1220</v>
      </c>
      <c r="V248" s="4" t="s">
        <v>127</v>
      </c>
      <c r="W248" s="5" t="s">
        <v>1219</v>
      </c>
      <c r="X248" s="4" t="s">
        <v>127</v>
      </c>
      <c r="Y248" s="4" t="s">
        <v>204</v>
      </c>
      <c r="Z248" s="5" t="s">
        <v>1218</v>
      </c>
      <c r="AA248" s="4"/>
      <c r="AB248" s="4"/>
      <c r="AC248" s="4"/>
      <c r="AD248" s="4"/>
      <c r="AE248" s="4"/>
      <c r="AF248" s="4" t="s">
        <v>1217</v>
      </c>
      <c r="AG248" s="4"/>
      <c r="AH248" s="4" t="s">
        <v>1216</v>
      </c>
      <c r="AI248" s="4" t="s">
        <v>1216</v>
      </c>
      <c r="AJ248" s="3" t="s">
        <v>1082</v>
      </c>
      <c r="AK248" t="s">
        <v>62</v>
      </c>
    </row>
    <row r="249" spans="1:37" ht="25.5" x14ac:dyDescent="0.2">
      <c r="A249" s="5" t="s">
        <v>1215</v>
      </c>
      <c r="B249" s="4" t="s">
        <v>1214</v>
      </c>
      <c r="C249" s="4" t="s">
        <v>1213</v>
      </c>
      <c r="D249" s="4"/>
      <c r="E249" s="4" t="s">
        <v>21</v>
      </c>
      <c r="F249" s="4"/>
      <c r="G249" s="4" t="s">
        <v>1212</v>
      </c>
      <c r="H249" s="4"/>
      <c r="I249" s="4"/>
      <c r="J249" s="4" t="s">
        <v>1211</v>
      </c>
      <c r="K249" s="4" t="s">
        <v>1210</v>
      </c>
      <c r="L249" s="4" t="s">
        <v>37</v>
      </c>
      <c r="M249" s="4" t="s">
        <v>1209</v>
      </c>
      <c r="N249" s="4" t="s">
        <v>715</v>
      </c>
      <c r="O249" s="4"/>
      <c r="P249" s="4" t="s">
        <v>86</v>
      </c>
      <c r="Q249" s="4" t="s">
        <v>12</v>
      </c>
      <c r="R249" s="4" t="s">
        <v>12</v>
      </c>
      <c r="S249" s="4"/>
      <c r="T249" s="4"/>
      <c r="U249" s="4" t="s">
        <v>1089</v>
      </c>
      <c r="V249" s="4" t="s">
        <v>711</v>
      </c>
      <c r="W249" s="5" t="s">
        <v>1208</v>
      </c>
      <c r="X249" s="4" t="s">
        <v>87</v>
      </c>
      <c r="Y249" s="4" t="s">
        <v>53</v>
      </c>
      <c r="Z249" s="5" t="s">
        <v>1207</v>
      </c>
      <c r="AA249" s="4"/>
      <c r="AB249" s="4"/>
      <c r="AC249" s="4"/>
      <c r="AD249" s="4"/>
      <c r="AE249" s="4" t="s">
        <v>1206</v>
      </c>
      <c r="AF249" s="4" t="s">
        <v>84</v>
      </c>
      <c r="AG249" s="4"/>
      <c r="AH249" s="4" t="s">
        <v>1205</v>
      </c>
      <c r="AI249" s="4" t="s">
        <v>1204</v>
      </c>
      <c r="AJ249" s="3" t="s">
        <v>1082</v>
      </c>
      <c r="AK249" t="s">
        <v>62</v>
      </c>
    </row>
    <row r="250" spans="1:37" ht="38.25" x14ac:dyDescent="0.2">
      <c r="A250" s="5" t="s">
        <v>1203</v>
      </c>
      <c r="B250" s="4" t="s">
        <v>1202</v>
      </c>
      <c r="C250" s="4" t="s">
        <v>1201</v>
      </c>
      <c r="D250" s="4"/>
      <c r="E250" s="4" t="s">
        <v>21</v>
      </c>
      <c r="F250" s="4"/>
      <c r="G250" s="4" t="s">
        <v>1200</v>
      </c>
      <c r="H250" s="4"/>
      <c r="I250" s="4" t="s">
        <v>1199</v>
      </c>
      <c r="J250" s="4" t="s">
        <v>1198</v>
      </c>
      <c r="K250" s="4"/>
      <c r="L250" s="4" t="s">
        <v>650</v>
      </c>
      <c r="M250" s="4"/>
      <c r="N250" s="4" t="s">
        <v>1197</v>
      </c>
      <c r="O250" s="4" t="s">
        <v>1196</v>
      </c>
      <c r="P250" s="4" t="s">
        <v>67</v>
      </c>
      <c r="Q250" s="4" t="s">
        <v>12</v>
      </c>
      <c r="R250" s="4" t="s">
        <v>12</v>
      </c>
      <c r="S250" s="4"/>
      <c r="T250" s="4" t="s">
        <v>1195</v>
      </c>
      <c r="U250" s="4" t="s">
        <v>1194</v>
      </c>
      <c r="V250" s="4" t="s">
        <v>1193</v>
      </c>
      <c r="W250" s="5" t="s">
        <v>1192</v>
      </c>
      <c r="X250" s="4" t="s">
        <v>87</v>
      </c>
      <c r="Y250" s="4" t="s">
        <v>481</v>
      </c>
      <c r="Z250" s="5" t="s">
        <v>1191</v>
      </c>
      <c r="AA250" s="4"/>
      <c r="AB250" s="4"/>
      <c r="AC250" s="4" t="s">
        <v>1190</v>
      </c>
      <c r="AD250" s="4"/>
      <c r="AE250" s="4"/>
      <c r="AF250" s="4" t="s">
        <v>1189</v>
      </c>
      <c r="AG250" s="4"/>
      <c r="AH250" s="4" t="s">
        <v>1188</v>
      </c>
      <c r="AI250" s="4" t="s">
        <v>1188</v>
      </c>
      <c r="AJ250" s="3" t="s">
        <v>1082</v>
      </c>
      <c r="AK250" t="s">
        <v>0</v>
      </c>
    </row>
    <row r="251" spans="1:37" ht="38.25" x14ac:dyDescent="0.2">
      <c r="A251" s="5" t="s">
        <v>1187</v>
      </c>
      <c r="B251" s="4" t="s">
        <v>1186</v>
      </c>
      <c r="C251" s="4" t="s">
        <v>1185</v>
      </c>
      <c r="D251" s="4"/>
      <c r="E251" s="4" t="s">
        <v>21</v>
      </c>
      <c r="F251" s="4"/>
      <c r="G251" s="4" t="s">
        <v>1184</v>
      </c>
      <c r="H251" s="4"/>
      <c r="I251" s="4"/>
      <c r="J251" s="4" t="s">
        <v>1183</v>
      </c>
      <c r="K251" s="4" t="s">
        <v>1182</v>
      </c>
      <c r="L251" s="4" t="s">
        <v>37</v>
      </c>
      <c r="M251" s="4"/>
      <c r="N251" s="4" t="s">
        <v>1181</v>
      </c>
      <c r="O251" s="4" t="s">
        <v>229</v>
      </c>
      <c r="P251" s="4" t="s">
        <v>53</v>
      </c>
      <c r="Q251" s="4" t="s">
        <v>12</v>
      </c>
      <c r="R251" s="4" t="s">
        <v>12</v>
      </c>
      <c r="S251" s="4"/>
      <c r="T251" s="4" t="s">
        <v>1180</v>
      </c>
      <c r="U251" s="4" t="s">
        <v>70</v>
      </c>
      <c r="V251" s="4" t="s">
        <v>1179</v>
      </c>
      <c r="W251" s="5" t="s">
        <v>226</v>
      </c>
      <c r="X251" s="4" t="s">
        <v>87</v>
      </c>
      <c r="Y251" s="4" t="s">
        <v>103</v>
      </c>
      <c r="Z251" s="5" t="s">
        <v>1178</v>
      </c>
      <c r="AA251" s="4"/>
      <c r="AB251" s="4"/>
      <c r="AC251" s="4"/>
      <c r="AD251" s="4"/>
      <c r="AE251" s="4"/>
      <c r="AF251" s="4" t="s">
        <v>1177</v>
      </c>
      <c r="AG251" s="4"/>
      <c r="AH251" s="4" t="s">
        <v>1176</v>
      </c>
      <c r="AI251" s="4" t="s">
        <v>1175</v>
      </c>
      <c r="AJ251" s="3" t="s">
        <v>1082</v>
      </c>
      <c r="AK251" t="s">
        <v>62</v>
      </c>
    </row>
    <row r="252" spans="1:37" ht="25.5" x14ac:dyDescent="0.2">
      <c r="A252" s="5" t="s">
        <v>1174</v>
      </c>
      <c r="B252" s="4" t="s">
        <v>1173</v>
      </c>
      <c r="C252" s="4" t="s">
        <v>1172</v>
      </c>
      <c r="D252" s="4"/>
      <c r="E252" s="4" t="s">
        <v>21</v>
      </c>
      <c r="F252" s="4"/>
      <c r="G252" s="4" t="s">
        <v>1171</v>
      </c>
      <c r="H252" s="4" t="s">
        <v>1151</v>
      </c>
      <c r="I252" s="4" t="s">
        <v>1170</v>
      </c>
      <c r="J252" s="4" t="s">
        <v>1169</v>
      </c>
      <c r="K252" s="4" t="s">
        <v>1168</v>
      </c>
      <c r="L252" s="4" t="s">
        <v>650</v>
      </c>
      <c r="M252" s="4"/>
      <c r="N252" s="4" t="s">
        <v>1167</v>
      </c>
      <c r="O252" s="4" t="s">
        <v>1147</v>
      </c>
      <c r="P252" s="4" t="s">
        <v>72</v>
      </c>
      <c r="Q252" s="4" t="s">
        <v>12</v>
      </c>
      <c r="R252" s="4" t="s">
        <v>12</v>
      </c>
      <c r="S252" s="4"/>
      <c r="T252" s="4" t="s">
        <v>1166</v>
      </c>
      <c r="U252" s="4" t="s">
        <v>1145</v>
      </c>
      <c r="V252" s="4" t="s">
        <v>1165</v>
      </c>
      <c r="W252" s="5" t="s">
        <v>1143</v>
      </c>
      <c r="X252" s="4" t="s">
        <v>87</v>
      </c>
      <c r="Y252" s="4" t="s">
        <v>1142</v>
      </c>
      <c r="Z252" s="5" t="s">
        <v>1164</v>
      </c>
      <c r="AA252" s="4"/>
      <c r="AB252" s="4"/>
      <c r="AC252" s="4" t="s">
        <v>1163</v>
      </c>
      <c r="AD252" s="4"/>
      <c r="AE252" s="4"/>
      <c r="AF252" s="4" t="s">
        <v>1059</v>
      </c>
      <c r="AG252" s="4"/>
      <c r="AH252" s="4" t="s">
        <v>1162</v>
      </c>
      <c r="AI252" s="4" t="s">
        <v>1162</v>
      </c>
      <c r="AJ252" s="3" t="s">
        <v>1082</v>
      </c>
      <c r="AK252" t="s">
        <v>0</v>
      </c>
    </row>
    <row r="253" spans="1:37" ht="38.25" x14ac:dyDescent="0.2">
      <c r="A253" s="5" t="s">
        <v>1139</v>
      </c>
      <c r="B253" s="4" t="s">
        <v>1161</v>
      </c>
      <c r="C253" s="4" t="s">
        <v>1160</v>
      </c>
      <c r="D253" s="4"/>
      <c r="E253" s="4" t="s">
        <v>21</v>
      </c>
      <c r="F253" s="4"/>
      <c r="G253" s="4" t="s">
        <v>1136</v>
      </c>
      <c r="H253" s="4"/>
      <c r="I253" s="4" t="s">
        <v>1159</v>
      </c>
      <c r="J253" s="4" t="s">
        <v>1134</v>
      </c>
      <c r="K253" s="4"/>
      <c r="L253" s="4" t="s">
        <v>650</v>
      </c>
      <c r="M253" s="4"/>
      <c r="N253" s="4" t="s">
        <v>649</v>
      </c>
      <c r="O253" s="4" t="s">
        <v>1133</v>
      </c>
      <c r="P253" s="4" t="s">
        <v>72</v>
      </c>
      <c r="Q253" s="4" t="s">
        <v>12</v>
      </c>
      <c r="R253" s="4" t="s">
        <v>12</v>
      </c>
      <c r="S253" s="4"/>
      <c r="T253" s="4" t="s">
        <v>1157</v>
      </c>
      <c r="U253" s="4" t="s">
        <v>1131</v>
      </c>
      <c r="V253" s="4" t="s">
        <v>87</v>
      </c>
      <c r="W253" s="5" t="s">
        <v>1130</v>
      </c>
      <c r="X253" s="4" t="s">
        <v>87</v>
      </c>
      <c r="Y253" s="4" t="s">
        <v>736</v>
      </c>
      <c r="Z253" s="5" t="s">
        <v>1158</v>
      </c>
      <c r="AA253" s="4"/>
      <c r="AB253" s="4"/>
      <c r="AC253" s="4"/>
      <c r="AD253" s="4"/>
      <c r="AE253" s="4"/>
      <c r="AF253" s="4" t="s">
        <v>1157</v>
      </c>
      <c r="AG253" s="4"/>
      <c r="AH253" s="4" t="s">
        <v>1156</v>
      </c>
      <c r="AI253" s="4" t="s">
        <v>1156</v>
      </c>
      <c r="AJ253" s="3" t="s">
        <v>1082</v>
      </c>
      <c r="AK253" t="s">
        <v>0</v>
      </c>
    </row>
    <row r="254" spans="1:37" ht="25.5" x14ac:dyDescent="0.2">
      <c r="A254" s="5" t="s">
        <v>1155</v>
      </c>
      <c r="B254" s="4" t="s">
        <v>1154</v>
      </c>
      <c r="C254" s="4" t="s">
        <v>1153</v>
      </c>
      <c r="D254" s="4"/>
      <c r="E254" s="4" t="s">
        <v>21</v>
      </c>
      <c r="F254" s="4"/>
      <c r="G254" s="4" t="s">
        <v>1152</v>
      </c>
      <c r="H254" s="4" t="s">
        <v>1151</v>
      </c>
      <c r="I254" s="4"/>
      <c r="J254" s="4" t="s">
        <v>1150</v>
      </c>
      <c r="K254" s="4" t="s">
        <v>1149</v>
      </c>
      <c r="L254" s="4" t="s">
        <v>650</v>
      </c>
      <c r="M254" s="4"/>
      <c r="N254" s="4" t="s">
        <v>1148</v>
      </c>
      <c r="O254" s="4" t="s">
        <v>1147</v>
      </c>
      <c r="P254" s="4" t="s">
        <v>53</v>
      </c>
      <c r="Q254" s="4" t="s">
        <v>12</v>
      </c>
      <c r="R254" s="4" t="s">
        <v>12</v>
      </c>
      <c r="S254" s="4"/>
      <c r="T254" s="4" t="s">
        <v>1146</v>
      </c>
      <c r="U254" s="4" t="s">
        <v>1145</v>
      </c>
      <c r="V254" s="4" t="s">
        <v>1144</v>
      </c>
      <c r="W254" s="5" t="s">
        <v>1143</v>
      </c>
      <c r="X254" s="4" t="s">
        <v>87</v>
      </c>
      <c r="Y254" s="4" t="s">
        <v>1142</v>
      </c>
      <c r="Z254" s="5" t="s">
        <v>1141</v>
      </c>
      <c r="AA254" s="4"/>
      <c r="AB254" s="4"/>
      <c r="AC254" s="4" t="s">
        <v>660</v>
      </c>
      <c r="AD254" s="4"/>
      <c r="AE254" s="4"/>
      <c r="AF254" s="4" t="s">
        <v>4</v>
      </c>
      <c r="AG254" s="4"/>
      <c r="AH254" s="4" t="s">
        <v>1140</v>
      </c>
      <c r="AI254" s="4" t="s">
        <v>1140</v>
      </c>
      <c r="AJ254" s="3" t="s">
        <v>1082</v>
      </c>
      <c r="AK254" t="s">
        <v>0</v>
      </c>
    </row>
    <row r="255" spans="1:37" ht="38.25" x14ac:dyDescent="0.2">
      <c r="A255" s="5" t="s">
        <v>1139</v>
      </c>
      <c r="B255" s="4" t="s">
        <v>1138</v>
      </c>
      <c r="C255" s="4" t="s">
        <v>1137</v>
      </c>
      <c r="D255" s="4"/>
      <c r="E255" s="4" t="s">
        <v>21</v>
      </c>
      <c r="F255" s="4"/>
      <c r="G255" s="4" t="s">
        <v>1136</v>
      </c>
      <c r="H255" s="4"/>
      <c r="I255" s="4" t="s">
        <v>1135</v>
      </c>
      <c r="J255" s="4" t="s">
        <v>1134</v>
      </c>
      <c r="K255" s="4"/>
      <c r="L255" s="4" t="s">
        <v>650</v>
      </c>
      <c r="M255" s="4"/>
      <c r="N255" s="4" t="s">
        <v>649</v>
      </c>
      <c r="O255" s="4" t="s">
        <v>1133</v>
      </c>
      <c r="P255" s="4" t="s">
        <v>53</v>
      </c>
      <c r="Q255" s="4" t="s">
        <v>12</v>
      </c>
      <c r="R255" s="4" t="s">
        <v>12</v>
      </c>
      <c r="S255" s="4"/>
      <c r="T255" s="4" t="s">
        <v>1132</v>
      </c>
      <c r="U255" s="4" t="s">
        <v>1131</v>
      </c>
      <c r="V255" s="4" t="s">
        <v>87</v>
      </c>
      <c r="W255" s="5" t="s">
        <v>1130</v>
      </c>
      <c r="X255" s="4" t="s">
        <v>87</v>
      </c>
      <c r="Y255" s="4" t="s">
        <v>736</v>
      </c>
      <c r="Z255" s="5" t="s">
        <v>1129</v>
      </c>
      <c r="AA255" s="4"/>
      <c r="AB255" s="4"/>
      <c r="AC255" s="4" t="s">
        <v>1128</v>
      </c>
      <c r="AD255" s="4"/>
      <c r="AE255" s="4"/>
      <c r="AF255" s="4" t="s">
        <v>1127</v>
      </c>
      <c r="AG255" s="4"/>
      <c r="AH255" s="4" t="s">
        <v>1126</v>
      </c>
      <c r="AI255" s="4" t="s">
        <v>1126</v>
      </c>
      <c r="AJ255" s="3" t="s">
        <v>1082</v>
      </c>
      <c r="AK255" t="s">
        <v>0</v>
      </c>
    </row>
    <row r="256" spans="1:37" ht="25.5" x14ac:dyDescent="0.2">
      <c r="A256" s="5" t="s">
        <v>1125</v>
      </c>
      <c r="B256" s="4" t="s">
        <v>1124</v>
      </c>
      <c r="C256" s="4" t="s">
        <v>1123</v>
      </c>
      <c r="D256" s="4"/>
      <c r="E256" s="4" t="s">
        <v>21</v>
      </c>
      <c r="F256" s="4" t="s">
        <v>1122</v>
      </c>
      <c r="G256" s="4" t="s">
        <v>1121</v>
      </c>
      <c r="H256" s="4"/>
      <c r="I256" s="4"/>
      <c r="J256" s="4" t="s">
        <v>700</v>
      </c>
      <c r="K256" s="4" t="s">
        <v>1120</v>
      </c>
      <c r="L256" s="4" t="s">
        <v>16</v>
      </c>
      <c r="M256" s="4"/>
      <c r="N256" s="4" t="s">
        <v>649</v>
      </c>
      <c r="O256" s="4" t="s">
        <v>1119</v>
      </c>
      <c r="P256" s="4" t="s">
        <v>13</v>
      </c>
      <c r="Q256" s="4" t="s">
        <v>12</v>
      </c>
      <c r="R256" s="4" t="s">
        <v>12</v>
      </c>
      <c r="S256" s="4"/>
      <c r="T256" s="4" t="s">
        <v>1118</v>
      </c>
      <c r="U256" s="4" t="s">
        <v>1117</v>
      </c>
      <c r="V256" s="4" t="s">
        <v>87</v>
      </c>
      <c r="W256" s="5" t="s">
        <v>1116</v>
      </c>
      <c r="X256" s="4" t="s">
        <v>87</v>
      </c>
      <c r="Y256" s="4" t="s">
        <v>1115</v>
      </c>
      <c r="Z256" s="5" t="s">
        <v>1114</v>
      </c>
      <c r="AA256" s="4"/>
      <c r="AB256" s="4"/>
      <c r="AC256" s="4"/>
      <c r="AD256" s="4"/>
      <c r="AE256" s="4"/>
      <c r="AF256" s="4" t="s">
        <v>1113</v>
      </c>
      <c r="AG256" s="4"/>
      <c r="AH256" s="4" t="s">
        <v>1112</v>
      </c>
      <c r="AI256" s="4" t="s">
        <v>1111</v>
      </c>
      <c r="AJ256" s="3" t="s">
        <v>1082</v>
      </c>
      <c r="AK256" t="s">
        <v>0</v>
      </c>
    </row>
    <row r="257" spans="1:37" ht="38.25" x14ac:dyDescent="0.2">
      <c r="A257" s="5" t="s">
        <v>1110</v>
      </c>
      <c r="B257" s="4" t="s">
        <v>1109</v>
      </c>
      <c r="C257" s="4" t="s">
        <v>1108</v>
      </c>
      <c r="D257" s="4"/>
      <c r="E257" s="4" t="s">
        <v>21</v>
      </c>
      <c r="F257" s="4"/>
      <c r="G257" s="4" t="s">
        <v>1107</v>
      </c>
      <c r="H257" s="4"/>
      <c r="I257" s="4"/>
      <c r="J257" s="4" t="s">
        <v>1093</v>
      </c>
      <c r="K257" s="4" t="s">
        <v>1106</v>
      </c>
      <c r="L257" s="4" t="s">
        <v>37</v>
      </c>
      <c r="M257" s="4" t="s">
        <v>1105</v>
      </c>
      <c r="N257" s="4" t="s">
        <v>1104</v>
      </c>
      <c r="O257" s="4"/>
      <c r="P257" s="4" t="s">
        <v>49</v>
      </c>
      <c r="Q257" s="4" t="s">
        <v>12</v>
      </c>
      <c r="R257" s="4" t="s">
        <v>12</v>
      </c>
      <c r="S257" s="4"/>
      <c r="T257" s="4"/>
      <c r="U257" s="4" t="s">
        <v>1089</v>
      </c>
      <c r="V257" s="4" t="s">
        <v>1103</v>
      </c>
      <c r="W257" s="5" t="s">
        <v>1102</v>
      </c>
      <c r="X257" s="4" t="s">
        <v>31</v>
      </c>
      <c r="Y257" s="4" t="s">
        <v>34</v>
      </c>
      <c r="Z257" s="5" t="s">
        <v>1101</v>
      </c>
      <c r="AA257" s="4"/>
      <c r="AB257" s="4"/>
      <c r="AC257" s="4"/>
      <c r="AD257" s="4"/>
      <c r="AE257" s="4" t="s">
        <v>1100</v>
      </c>
      <c r="AF257" s="4" t="s">
        <v>84</v>
      </c>
      <c r="AG257" s="4"/>
      <c r="AH257" s="4" t="s">
        <v>1099</v>
      </c>
      <c r="AI257" s="4" t="s">
        <v>1098</v>
      </c>
      <c r="AJ257" s="3" t="s">
        <v>1082</v>
      </c>
      <c r="AK257" t="s">
        <v>62</v>
      </c>
    </row>
    <row r="258" spans="1:37" ht="25.5" x14ac:dyDescent="0.2">
      <c r="A258" s="5" t="s">
        <v>1097</v>
      </c>
      <c r="B258" s="4" t="s">
        <v>1096</v>
      </c>
      <c r="C258" s="4" t="s">
        <v>1095</v>
      </c>
      <c r="D258" s="4"/>
      <c r="E258" s="4" t="s">
        <v>21</v>
      </c>
      <c r="F258" s="4"/>
      <c r="G258" s="4" t="s">
        <v>1094</v>
      </c>
      <c r="H258" s="4"/>
      <c r="I258" s="4"/>
      <c r="J258" s="4" t="s">
        <v>1093</v>
      </c>
      <c r="K258" s="4" t="s">
        <v>1092</v>
      </c>
      <c r="L258" s="4" t="s">
        <v>37</v>
      </c>
      <c r="M258" s="4" t="s">
        <v>1091</v>
      </c>
      <c r="N258" s="4" t="s">
        <v>1090</v>
      </c>
      <c r="O258" s="4"/>
      <c r="P258" s="4" t="s">
        <v>53</v>
      </c>
      <c r="Q258" s="4" t="s">
        <v>12</v>
      </c>
      <c r="R258" s="4" t="s">
        <v>12</v>
      </c>
      <c r="S258" s="4"/>
      <c r="T258" s="4"/>
      <c r="U258" s="4" t="s">
        <v>1089</v>
      </c>
      <c r="V258" s="4" t="s">
        <v>1088</v>
      </c>
      <c r="W258" s="5" t="s">
        <v>1087</v>
      </c>
      <c r="X258" s="4" t="s">
        <v>31</v>
      </c>
      <c r="Y258" s="4" t="s">
        <v>34</v>
      </c>
      <c r="Z258" s="5" t="s">
        <v>1086</v>
      </c>
      <c r="AA258" s="4"/>
      <c r="AB258" s="4"/>
      <c r="AC258" s="4"/>
      <c r="AD258" s="4"/>
      <c r="AE258" s="4" t="s">
        <v>1085</v>
      </c>
      <c r="AF258" s="4" t="s">
        <v>84</v>
      </c>
      <c r="AG258" s="4"/>
      <c r="AH258" s="4" t="s">
        <v>1084</v>
      </c>
      <c r="AI258" s="4" t="s">
        <v>1083</v>
      </c>
      <c r="AJ258" s="3" t="s">
        <v>1082</v>
      </c>
      <c r="AK258" t="s">
        <v>62</v>
      </c>
    </row>
    <row r="259" spans="1:37" ht="25.5" x14ac:dyDescent="0.2">
      <c r="A259" s="5" t="s">
        <v>1081</v>
      </c>
      <c r="B259" s="4" t="s">
        <v>1080</v>
      </c>
      <c r="C259" s="4" t="s">
        <v>1079</v>
      </c>
      <c r="D259" s="4"/>
      <c r="E259" s="4" t="s">
        <v>21</v>
      </c>
      <c r="F259" s="4" t="s">
        <v>1078</v>
      </c>
      <c r="G259" s="4" t="s">
        <v>1077</v>
      </c>
      <c r="H259" s="4"/>
      <c r="I259" s="4"/>
      <c r="J259" s="4" t="s">
        <v>18</v>
      </c>
      <c r="K259" s="4" t="s">
        <v>1076</v>
      </c>
      <c r="L259" s="4" t="s">
        <v>37</v>
      </c>
      <c r="M259" s="4"/>
      <c r="N259" s="4" t="s">
        <v>15</v>
      </c>
      <c r="O259" s="4" t="s">
        <v>1075</v>
      </c>
      <c r="P259" s="4" t="s">
        <v>13</v>
      </c>
      <c r="Q259" s="4" t="s">
        <v>12</v>
      </c>
      <c r="R259" s="4" t="s">
        <v>12</v>
      </c>
      <c r="S259" s="4"/>
      <c r="T259" s="4" t="s">
        <v>1074</v>
      </c>
      <c r="U259" s="4" t="s">
        <v>51</v>
      </c>
      <c r="V259" s="4" t="s">
        <v>8</v>
      </c>
      <c r="W259" s="5" t="s">
        <v>1073</v>
      </c>
      <c r="X259" s="4" t="s">
        <v>8</v>
      </c>
      <c r="Y259" s="4" t="s">
        <v>103</v>
      </c>
      <c r="Z259" s="5" t="s">
        <v>1072</v>
      </c>
      <c r="AA259" s="4"/>
      <c r="AB259" s="4"/>
      <c r="AC259" s="4"/>
      <c r="AD259" s="4"/>
      <c r="AE259" s="4" t="s">
        <v>1071</v>
      </c>
      <c r="AF259" s="4" t="s">
        <v>1032</v>
      </c>
      <c r="AG259" s="4"/>
      <c r="AH259" s="4" t="s">
        <v>1070</v>
      </c>
      <c r="AI259" s="4" t="s">
        <v>1069</v>
      </c>
      <c r="AJ259" s="5" t="s">
        <v>1029</v>
      </c>
      <c r="AK259" t="s">
        <v>0</v>
      </c>
    </row>
    <row r="260" spans="1:37" ht="25.5" x14ac:dyDescent="0.2">
      <c r="A260" s="5" t="s">
        <v>1068</v>
      </c>
      <c r="B260" s="4" t="s">
        <v>1067</v>
      </c>
      <c r="C260" s="4" t="s">
        <v>1066</v>
      </c>
      <c r="D260" s="4"/>
      <c r="E260" s="4" t="s">
        <v>21</v>
      </c>
      <c r="F260" s="4"/>
      <c r="G260" s="4" t="s">
        <v>1065</v>
      </c>
      <c r="H260" s="4"/>
      <c r="I260" s="4"/>
      <c r="J260" s="4" t="s">
        <v>1041</v>
      </c>
      <c r="K260" s="4" t="s">
        <v>1064</v>
      </c>
      <c r="L260" s="4" t="s">
        <v>37</v>
      </c>
      <c r="M260" s="4" t="s">
        <v>1063</v>
      </c>
      <c r="N260" s="4" t="s">
        <v>182</v>
      </c>
      <c r="O260" s="4" t="s">
        <v>1038</v>
      </c>
      <c r="P260" s="4" t="s">
        <v>34</v>
      </c>
      <c r="Q260" s="4" t="s">
        <v>12</v>
      </c>
      <c r="R260" s="4" t="s">
        <v>12</v>
      </c>
      <c r="S260" s="4"/>
      <c r="T260" s="4" t="s">
        <v>1062</v>
      </c>
      <c r="U260" s="4" t="s">
        <v>1036</v>
      </c>
      <c r="V260" s="4" t="s">
        <v>180</v>
      </c>
      <c r="W260" s="5" t="s">
        <v>1035</v>
      </c>
      <c r="X260" s="4" t="s">
        <v>180</v>
      </c>
      <c r="Y260" s="4" t="s">
        <v>204</v>
      </c>
      <c r="Z260" s="5" t="s">
        <v>1061</v>
      </c>
      <c r="AA260" s="4"/>
      <c r="AB260" s="4"/>
      <c r="AC260" s="4"/>
      <c r="AD260" s="4"/>
      <c r="AE260" s="4" t="s">
        <v>1060</v>
      </c>
      <c r="AF260" s="4" t="s">
        <v>1059</v>
      </c>
      <c r="AG260" s="4"/>
      <c r="AH260" s="4" t="s">
        <v>1058</v>
      </c>
      <c r="AI260" s="4" t="s">
        <v>1057</v>
      </c>
      <c r="AJ260" s="3" t="s">
        <v>1029</v>
      </c>
      <c r="AK260" t="s">
        <v>62</v>
      </c>
    </row>
    <row r="261" spans="1:37" ht="25.5" x14ac:dyDescent="0.2">
      <c r="A261" s="5" t="s">
        <v>1056</v>
      </c>
      <c r="B261" s="4" t="s">
        <v>1055</v>
      </c>
      <c r="C261" s="4" t="s">
        <v>1054</v>
      </c>
      <c r="D261" s="4"/>
      <c r="E261" s="4" t="s">
        <v>21</v>
      </c>
      <c r="F261" s="4"/>
      <c r="G261" s="4" t="s">
        <v>1053</v>
      </c>
      <c r="H261" s="4"/>
      <c r="I261" s="4"/>
      <c r="J261" s="4" t="s">
        <v>1041</v>
      </c>
      <c r="K261" s="4" t="s">
        <v>1052</v>
      </c>
      <c r="L261" s="4" t="s">
        <v>37</v>
      </c>
      <c r="M261" s="4" t="s">
        <v>1051</v>
      </c>
      <c r="N261" s="4" t="s">
        <v>182</v>
      </c>
      <c r="O261" s="4" t="s">
        <v>1038</v>
      </c>
      <c r="P261" s="4" t="s">
        <v>13</v>
      </c>
      <c r="Q261" s="4" t="s">
        <v>12</v>
      </c>
      <c r="R261" s="4" t="s">
        <v>12</v>
      </c>
      <c r="S261" s="4"/>
      <c r="T261" s="4" t="s">
        <v>1050</v>
      </c>
      <c r="U261" s="4" t="s">
        <v>1036</v>
      </c>
      <c r="V261" s="4" t="s">
        <v>180</v>
      </c>
      <c r="W261" s="5" t="s">
        <v>1035</v>
      </c>
      <c r="X261" s="4" t="s">
        <v>180</v>
      </c>
      <c r="Y261" s="4" t="s">
        <v>204</v>
      </c>
      <c r="Z261" s="5" t="s">
        <v>1049</v>
      </c>
      <c r="AA261" s="4"/>
      <c r="AB261" s="4"/>
      <c r="AC261" s="4"/>
      <c r="AD261" s="4"/>
      <c r="AE261" s="4" t="s">
        <v>1048</v>
      </c>
      <c r="AF261" s="4" t="s">
        <v>1047</v>
      </c>
      <c r="AG261" s="4"/>
      <c r="AH261" s="4" t="s">
        <v>745</v>
      </c>
      <c r="AI261" s="4" t="s">
        <v>1046</v>
      </c>
      <c r="AJ261" s="3" t="s">
        <v>1029</v>
      </c>
      <c r="AK261" t="s">
        <v>62</v>
      </c>
    </row>
    <row r="262" spans="1:37" ht="38.25" x14ac:dyDescent="0.2">
      <c r="A262" s="5" t="s">
        <v>1045</v>
      </c>
      <c r="B262" s="4" t="s">
        <v>1044</v>
      </c>
      <c r="C262" s="4" t="s">
        <v>1043</v>
      </c>
      <c r="D262" s="4"/>
      <c r="E262" s="4" t="s">
        <v>21</v>
      </c>
      <c r="F262" s="4"/>
      <c r="G262" s="4" t="s">
        <v>1042</v>
      </c>
      <c r="H262" s="4"/>
      <c r="I262" s="4"/>
      <c r="J262" s="4" t="s">
        <v>1041</v>
      </c>
      <c r="K262" s="4" t="s">
        <v>1040</v>
      </c>
      <c r="L262" s="4" t="s">
        <v>37</v>
      </c>
      <c r="M262" s="4" t="s">
        <v>1039</v>
      </c>
      <c r="N262" s="4" t="s">
        <v>182</v>
      </c>
      <c r="O262" s="4" t="s">
        <v>1038</v>
      </c>
      <c r="P262" s="4" t="s">
        <v>72</v>
      </c>
      <c r="Q262" s="4" t="s">
        <v>12</v>
      </c>
      <c r="R262" s="4" t="s">
        <v>12</v>
      </c>
      <c r="S262" s="4"/>
      <c r="T262" s="4" t="s">
        <v>1037</v>
      </c>
      <c r="U262" s="4" t="s">
        <v>1036</v>
      </c>
      <c r="V262" s="4" t="s">
        <v>180</v>
      </c>
      <c r="W262" s="5" t="s">
        <v>1035</v>
      </c>
      <c r="X262" s="4" t="s">
        <v>180</v>
      </c>
      <c r="Y262" s="4" t="s">
        <v>204</v>
      </c>
      <c r="Z262" s="5" t="s">
        <v>1034</v>
      </c>
      <c r="AA262" s="4"/>
      <c r="AB262" s="4"/>
      <c r="AC262" s="4"/>
      <c r="AD262" s="4"/>
      <c r="AE262" s="4" t="s">
        <v>1033</v>
      </c>
      <c r="AF262" s="4" t="s">
        <v>1032</v>
      </c>
      <c r="AG262" s="4"/>
      <c r="AH262" s="4" t="s">
        <v>1031</v>
      </c>
      <c r="AI262" s="4" t="s">
        <v>1030</v>
      </c>
      <c r="AJ262" s="3" t="s">
        <v>1029</v>
      </c>
      <c r="AK262" t="s">
        <v>62</v>
      </c>
    </row>
    <row r="263" spans="1:37" ht="38.25" x14ac:dyDescent="0.2">
      <c r="A263" s="5" t="s">
        <v>1028</v>
      </c>
      <c r="B263" s="4" t="s">
        <v>1027</v>
      </c>
      <c r="C263" s="4" t="s">
        <v>1026</v>
      </c>
      <c r="D263" s="4"/>
      <c r="E263" s="4" t="s">
        <v>21</v>
      </c>
      <c r="F263" s="4"/>
      <c r="G263" s="4" t="s">
        <v>1025</v>
      </c>
      <c r="H263" s="4"/>
      <c r="I263" s="4"/>
      <c r="J263" s="4" t="s">
        <v>1024</v>
      </c>
      <c r="K263" s="4" t="s">
        <v>1023</v>
      </c>
      <c r="L263" s="4" t="s">
        <v>37</v>
      </c>
      <c r="M263" s="4"/>
      <c r="N263" s="4" t="s">
        <v>15</v>
      </c>
      <c r="O263" s="4" t="s">
        <v>1022</v>
      </c>
      <c r="P263" s="4" t="s">
        <v>1021</v>
      </c>
      <c r="Q263" s="4" t="s">
        <v>12</v>
      </c>
      <c r="R263" s="4" t="s">
        <v>12</v>
      </c>
      <c r="S263" s="4"/>
      <c r="T263" s="4"/>
      <c r="U263" s="4" t="s">
        <v>1020</v>
      </c>
      <c r="V263" s="4" t="s">
        <v>8</v>
      </c>
      <c r="W263" s="5" t="s">
        <v>1019</v>
      </c>
      <c r="X263" s="4" t="s">
        <v>8</v>
      </c>
      <c r="Y263" s="4" t="s">
        <v>481</v>
      </c>
      <c r="Z263" s="5" t="s">
        <v>1018</v>
      </c>
      <c r="AA263" s="4"/>
      <c r="AB263" s="4"/>
      <c r="AC263" s="4"/>
      <c r="AD263" s="4"/>
      <c r="AE263" s="4" t="s">
        <v>1017</v>
      </c>
      <c r="AF263" s="4" t="s">
        <v>1016</v>
      </c>
      <c r="AG263" s="4"/>
      <c r="AH263" s="4" t="s">
        <v>1015</v>
      </c>
      <c r="AI263" s="4" t="s">
        <v>1014</v>
      </c>
      <c r="AJ263" s="3" t="s">
        <v>1013</v>
      </c>
      <c r="AK263" t="s">
        <v>62</v>
      </c>
    </row>
    <row r="264" spans="1:37" ht="25.5" x14ac:dyDescent="0.2">
      <c r="A264" s="5" t="s">
        <v>1012</v>
      </c>
      <c r="B264" s="4" t="s">
        <v>1011</v>
      </c>
      <c r="C264" s="4" t="s">
        <v>1010</v>
      </c>
      <c r="D264" s="4"/>
      <c r="E264" s="4" t="s">
        <v>21</v>
      </c>
      <c r="F264" s="4"/>
      <c r="G264" s="4" t="s">
        <v>1009</v>
      </c>
      <c r="H264" s="4"/>
      <c r="I264" s="4"/>
      <c r="J264" s="4" t="s">
        <v>1008</v>
      </c>
      <c r="K264" s="4" t="s">
        <v>1007</v>
      </c>
      <c r="L264" s="4" t="s">
        <v>37</v>
      </c>
      <c r="M264" s="4"/>
      <c r="N264" s="4" t="s">
        <v>331</v>
      </c>
      <c r="O264" s="4" t="s">
        <v>1006</v>
      </c>
      <c r="P264" s="4" t="s">
        <v>49</v>
      </c>
      <c r="Q264" s="4" t="s">
        <v>12</v>
      </c>
      <c r="R264" s="4" t="s">
        <v>12</v>
      </c>
      <c r="S264" s="4"/>
      <c r="T264" s="4" t="s">
        <v>1005</v>
      </c>
      <c r="U264" s="4" t="s">
        <v>10</v>
      </c>
      <c r="V264" s="4" t="s">
        <v>330</v>
      </c>
      <c r="W264" s="5" t="s">
        <v>1004</v>
      </c>
      <c r="X264" s="4" t="s">
        <v>330</v>
      </c>
      <c r="Y264" s="4" t="s">
        <v>1003</v>
      </c>
      <c r="Z264" s="5" t="s">
        <v>1002</v>
      </c>
      <c r="AA264" s="4"/>
      <c r="AB264" s="4"/>
      <c r="AC264" s="4"/>
      <c r="AD264" s="4"/>
      <c r="AE264" s="4" t="s">
        <v>1001</v>
      </c>
      <c r="AF264" s="4" t="s">
        <v>1000</v>
      </c>
      <c r="AG264" s="4"/>
      <c r="AH264" s="4" t="s">
        <v>999</v>
      </c>
      <c r="AI264" s="4" t="s">
        <v>998</v>
      </c>
      <c r="AJ264" s="5" t="s">
        <v>822</v>
      </c>
      <c r="AK264" t="s">
        <v>0</v>
      </c>
    </row>
    <row r="265" spans="1:37" ht="38.25" x14ac:dyDescent="0.2">
      <c r="A265" s="5" t="s">
        <v>997</v>
      </c>
      <c r="B265" s="4" t="s">
        <v>996</v>
      </c>
      <c r="C265" s="4" t="s">
        <v>995</v>
      </c>
      <c r="D265" s="4"/>
      <c r="E265" s="4" t="s">
        <v>21</v>
      </c>
      <c r="F265" s="4"/>
      <c r="G265" s="4" t="s">
        <v>994</v>
      </c>
      <c r="H265" s="4"/>
      <c r="I265" s="4"/>
      <c r="J265" s="4" t="s">
        <v>334</v>
      </c>
      <c r="K265" s="4" t="s">
        <v>993</v>
      </c>
      <c r="L265" s="4" t="s">
        <v>37</v>
      </c>
      <c r="M265" s="4" t="s">
        <v>992</v>
      </c>
      <c r="N265" s="4" t="s">
        <v>331</v>
      </c>
      <c r="O265" s="4"/>
      <c r="P265" s="4" t="s">
        <v>34</v>
      </c>
      <c r="Q265" s="4" t="s">
        <v>12</v>
      </c>
      <c r="R265" s="4" t="s">
        <v>12</v>
      </c>
      <c r="S265" s="4"/>
      <c r="T265" s="4"/>
      <c r="U265" s="4" t="s">
        <v>181</v>
      </c>
      <c r="V265" s="4" t="s">
        <v>330</v>
      </c>
      <c r="W265" s="5" t="s">
        <v>991</v>
      </c>
      <c r="X265" s="4" t="s">
        <v>330</v>
      </c>
      <c r="Y265" s="4" t="s">
        <v>72</v>
      </c>
      <c r="Z265" s="5" t="s">
        <v>990</v>
      </c>
      <c r="AA265" s="4"/>
      <c r="AB265" s="4"/>
      <c r="AC265" s="4"/>
      <c r="AD265" s="4"/>
      <c r="AE265" s="4" t="s">
        <v>989</v>
      </c>
      <c r="AF265" s="4" t="s">
        <v>988</v>
      </c>
      <c r="AG265" s="4"/>
      <c r="AH265" s="4" t="s">
        <v>987</v>
      </c>
      <c r="AI265" s="4" t="s">
        <v>986</v>
      </c>
      <c r="AJ265" s="5" t="s">
        <v>822</v>
      </c>
      <c r="AK265" t="s">
        <v>81</v>
      </c>
    </row>
    <row r="266" spans="1:37" ht="38.25" x14ac:dyDescent="0.2">
      <c r="A266" s="5" t="s">
        <v>985</v>
      </c>
      <c r="B266" s="4" t="s">
        <v>984</v>
      </c>
      <c r="C266" s="4" t="s">
        <v>983</v>
      </c>
      <c r="D266" s="4"/>
      <c r="E266" s="4" t="s">
        <v>21</v>
      </c>
      <c r="F266" s="4"/>
      <c r="G266" s="4" t="s">
        <v>982</v>
      </c>
      <c r="H266" s="4"/>
      <c r="I266" s="4"/>
      <c r="J266" s="4" t="s">
        <v>232</v>
      </c>
      <c r="K266" s="4" t="s">
        <v>981</v>
      </c>
      <c r="L266" s="4" t="s">
        <v>37</v>
      </c>
      <c r="M266" s="4"/>
      <c r="N266" s="4" t="s">
        <v>980</v>
      </c>
      <c r="O266" s="4" t="s">
        <v>229</v>
      </c>
      <c r="P266" s="4" t="s">
        <v>34</v>
      </c>
      <c r="Q266" s="4" t="s">
        <v>12</v>
      </c>
      <c r="R266" s="4" t="s">
        <v>12</v>
      </c>
      <c r="S266" s="4"/>
      <c r="T266" s="4" t="s">
        <v>979</v>
      </c>
      <c r="U266" s="4" t="s">
        <v>70</v>
      </c>
      <c r="V266" s="4" t="s">
        <v>978</v>
      </c>
      <c r="W266" s="5" t="s">
        <v>226</v>
      </c>
      <c r="X266" s="4" t="s">
        <v>180</v>
      </c>
      <c r="Y266" s="4" t="s">
        <v>7</v>
      </c>
      <c r="Z266" s="5" t="s">
        <v>977</v>
      </c>
      <c r="AA266" s="4"/>
      <c r="AB266" s="4"/>
      <c r="AC266" s="4"/>
      <c r="AD266" s="4"/>
      <c r="AE266" s="4"/>
      <c r="AF266" s="4" t="s">
        <v>976</v>
      </c>
      <c r="AG266" s="4"/>
      <c r="AH266" s="4" t="s">
        <v>975</v>
      </c>
      <c r="AI266" s="4" t="s">
        <v>974</v>
      </c>
      <c r="AJ266" s="3" t="s">
        <v>822</v>
      </c>
      <c r="AK266" t="s">
        <v>62</v>
      </c>
    </row>
    <row r="267" spans="1:37" ht="38.25" x14ac:dyDescent="0.2">
      <c r="A267" s="5" t="s">
        <v>973</v>
      </c>
      <c r="B267" s="4" t="s">
        <v>972</v>
      </c>
      <c r="C267" s="4" t="s">
        <v>971</v>
      </c>
      <c r="D267" s="4"/>
      <c r="E267" s="4" t="s">
        <v>21</v>
      </c>
      <c r="F267" s="4"/>
      <c r="G267" s="4" t="s">
        <v>970</v>
      </c>
      <c r="H267" s="4"/>
      <c r="I267" s="4"/>
      <c r="J267" s="4" t="s">
        <v>969</v>
      </c>
      <c r="K267" s="4"/>
      <c r="L267" s="4" t="s">
        <v>37</v>
      </c>
      <c r="M267" s="4"/>
      <c r="N267" s="4" t="s">
        <v>182</v>
      </c>
      <c r="O267" s="4" t="s">
        <v>968</v>
      </c>
      <c r="P267" s="4" t="s">
        <v>34</v>
      </c>
      <c r="Q267" s="4" t="s">
        <v>12</v>
      </c>
      <c r="R267" s="4" t="s">
        <v>12</v>
      </c>
      <c r="S267" s="4"/>
      <c r="T267" s="4"/>
      <c r="U267" s="4" t="s">
        <v>967</v>
      </c>
      <c r="V267" s="4" t="s">
        <v>180</v>
      </c>
      <c r="W267" s="5" t="s">
        <v>966</v>
      </c>
      <c r="X267" s="4" t="s">
        <v>180</v>
      </c>
      <c r="Y267" s="4" t="s">
        <v>53</v>
      </c>
      <c r="Z267" s="5" t="s">
        <v>965</v>
      </c>
      <c r="AA267" s="4"/>
      <c r="AB267" s="4"/>
      <c r="AC267" s="4"/>
      <c r="AD267" s="4"/>
      <c r="AE267" s="4" t="s">
        <v>964</v>
      </c>
      <c r="AF267" s="4" t="s">
        <v>84</v>
      </c>
      <c r="AG267" s="4"/>
      <c r="AH267" s="4" t="s">
        <v>963</v>
      </c>
      <c r="AI267" s="4" t="s">
        <v>962</v>
      </c>
      <c r="AJ267" s="3" t="s">
        <v>822</v>
      </c>
      <c r="AK267" t="s">
        <v>62</v>
      </c>
    </row>
    <row r="268" spans="1:37" ht="38.25" x14ac:dyDescent="0.2">
      <c r="A268" s="5" t="s">
        <v>961</v>
      </c>
      <c r="B268" s="4" t="s">
        <v>960</v>
      </c>
      <c r="C268" s="4" t="s">
        <v>959</v>
      </c>
      <c r="D268" s="4"/>
      <c r="E268" s="4" t="s">
        <v>21</v>
      </c>
      <c r="F268" s="4"/>
      <c r="G268" s="4" t="s">
        <v>958</v>
      </c>
      <c r="H268" s="4"/>
      <c r="I268" s="4"/>
      <c r="J268" s="4" t="s">
        <v>957</v>
      </c>
      <c r="K268" s="4" t="s">
        <v>956</v>
      </c>
      <c r="L268" s="4" t="s">
        <v>37</v>
      </c>
      <c r="M268" s="4"/>
      <c r="N268" s="4" t="s">
        <v>955</v>
      </c>
      <c r="O268" s="4" t="s">
        <v>229</v>
      </c>
      <c r="P268" s="4" t="s">
        <v>53</v>
      </c>
      <c r="Q268" s="4" t="s">
        <v>12</v>
      </c>
      <c r="R268" s="4" t="s">
        <v>12</v>
      </c>
      <c r="S268" s="4"/>
      <c r="T268" s="4" t="s">
        <v>954</v>
      </c>
      <c r="U268" s="4" t="s">
        <v>70</v>
      </c>
      <c r="V268" s="4" t="s">
        <v>953</v>
      </c>
      <c r="W268" s="5" t="s">
        <v>226</v>
      </c>
      <c r="X268" s="4" t="s">
        <v>127</v>
      </c>
      <c r="Y268" s="4" t="s">
        <v>86</v>
      </c>
      <c r="Z268" s="5" t="s">
        <v>952</v>
      </c>
      <c r="AA268" s="4"/>
      <c r="AB268" s="4"/>
      <c r="AC268" s="4"/>
      <c r="AD268" s="4"/>
      <c r="AE268" s="4"/>
      <c r="AF268" s="4" t="s">
        <v>951</v>
      </c>
      <c r="AG268" s="4"/>
      <c r="AH268" s="4" t="s">
        <v>950</v>
      </c>
      <c r="AI268" s="4" t="s">
        <v>949</v>
      </c>
      <c r="AJ268" s="3" t="s">
        <v>822</v>
      </c>
      <c r="AK268" t="s">
        <v>62</v>
      </c>
    </row>
    <row r="269" spans="1:37" ht="25.5" x14ac:dyDescent="0.2">
      <c r="A269" s="5" t="s">
        <v>948</v>
      </c>
      <c r="B269" s="4" t="s">
        <v>947</v>
      </c>
      <c r="C269" s="4" t="s">
        <v>946</v>
      </c>
      <c r="D269" s="4"/>
      <c r="E269" s="4" t="s">
        <v>21</v>
      </c>
      <c r="F269" s="4"/>
      <c r="G269" s="4" t="s">
        <v>945</v>
      </c>
      <c r="H269" s="4"/>
      <c r="I269" s="4" t="s">
        <v>944</v>
      </c>
      <c r="J269" s="4" t="s">
        <v>943</v>
      </c>
      <c r="K269" s="4"/>
      <c r="L269" s="4" t="s">
        <v>650</v>
      </c>
      <c r="M269" s="4"/>
      <c r="N269" s="4" t="s">
        <v>928</v>
      </c>
      <c r="O269" s="4" t="s">
        <v>942</v>
      </c>
      <c r="P269" s="4" t="s">
        <v>13</v>
      </c>
      <c r="Q269" s="4" t="s">
        <v>12</v>
      </c>
      <c r="R269" s="4" t="s">
        <v>12</v>
      </c>
      <c r="S269" s="4"/>
      <c r="T269" s="4" t="s">
        <v>941</v>
      </c>
      <c r="U269" s="4" t="s">
        <v>940</v>
      </c>
      <c r="V269" s="4" t="s">
        <v>926</v>
      </c>
      <c r="W269" s="5" t="s">
        <v>939</v>
      </c>
      <c r="X269" s="4" t="s">
        <v>87</v>
      </c>
      <c r="Y269" s="4" t="s">
        <v>103</v>
      </c>
      <c r="Z269" s="5" t="s">
        <v>938</v>
      </c>
      <c r="AA269" s="4" t="s">
        <v>935</v>
      </c>
      <c r="AB269" s="4" t="s">
        <v>935</v>
      </c>
      <c r="AC269" s="4" t="s">
        <v>937</v>
      </c>
      <c r="AD269" s="4" t="s">
        <v>935</v>
      </c>
      <c r="AE269" s="4"/>
      <c r="AF269" s="4" t="s">
        <v>936</v>
      </c>
      <c r="AG269" s="4" t="s">
        <v>935</v>
      </c>
      <c r="AH269" s="4" t="s">
        <v>934</v>
      </c>
      <c r="AI269" s="4" t="s">
        <v>934</v>
      </c>
      <c r="AJ269" s="3" t="s">
        <v>822</v>
      </c>
      <c r="AK269" t="s">
        <v>0</v>
      </c>
    </row>
    <row r="270" spans="1:37" ht="38.25" x14ac:dyDescent="0.2">
      <c r="A270" s="5" t="s">
        <v>933</v>
      </c>
      <c r="B270" s="4" t="s">
        <v>932</v>
      </c>
      <c r="C270" s="4" t="s">
        <v>931</v>
      </c>
      <c r="D270" s="4"/>
      <c r="E270" s="4" t="s">
        <v>21</v>
      </c>
      <c r="F270" s="4"/>
      <c r="G270" s="4" t="s">
        <v>930</v>
      </c>
      <c r="H270" s="4"/>
      <c r="I270" s="4"/>
      <c r="J270" s="4" t="s">
        <v>929</v>
      </c>
      <c r="K270" s="4"/>
      <c r="L270" s="4" t="s">
        <v>650</v>
      </c>
      <c r="M270" s="4"/>
      <c r="N270" s="4" t="s">
        <v>928</v>
      </c>
      <c r="O270" s="4"/>
      <c r="P270" s="4" t="s">
        <v>34</v>
      </c>
      <c r="Q270" s="4" t="s">
        <v>12</v>
      </c>
      <c r="R270" s="4" t="s">
        <v>12</v>
      </c>
      <c r="S270" s="4"/>
      <c r="T270" s="4" t="s">
        <v>927</v>
      </c>
      <c r="U270" s="4" t="s">
        <v>897</v>
      </c>
      <c r="V270" s="4" t="s">
        <v>926</v>
      </c>
      <c r="W270" s="5" t="s">
        <v>895</v>
      </c>
      <c r="X270" s="4" t="s">
        <v>87</v>
      </c>
      <c r="Y270" s="4" t="s">
        <v>458</v>
      </c>
      <c r="Z270" s="5" t="s">
        <v>925</v>
      </c>
      <c r="AA270" s="4" t="s">
        <v>923</v>
      </c>
      <c r="AB270" s="4" t="s">
        <v>923</v>
      </c>
      <c r="AC270" s="4" t="s">
        <v>641</v>
      </c>
      <c r="AD270" s="4" t="s">
        <v>923</v>
      </c>
      <c r="AE270" s="4"/>
      <c r="AF270" s="4" t="s">
        <v>924</v>
      </c>
      <c r="AG270" s="4" t="s">
        <v>923</v>
      </c>
      <c r="AH270" s="4" t="s">
        <v>922</v>
      </c>
      <c r="AI270" s="4" t="s">
        <v>922</v>
      </c>
      <c r="AJ270" s="3" t="s">
        <v>822</v>
      </c>
      <c r="AK270" t="s">
        <v>0</v>
      </c>
    </row>
    <row r="271" spans="1:37" ht="38.25" x14ac:dyDescent="0.2">
      <c r="A271" s="5" t="s">
        <v>921</v>
      </c>
      <c r="B271" s="4" t="s">
        <v>920</v>
      </c>
      <c r="C271" s="4" t="s">
        <v>919</v>
      </c>
      <c r="D271" s="4"/>
      <c r="E271" s="4" t="s">
        <v>21</v>
      </c>
      <c r="F271" s="4"/>
      <c r="G271" s="4" t="s">
        <v>918</v>
      </c>
      <c r="H271" s="4"/>
      <c r="I271" s="4" t="s">
        <v>917</v>
      </c>
      <c r="J271" s="4" t="s">
        <v>916</v>
      </c>
      <c r="K271" s="4" t="s">
        <v>915</v>
      </c>
      <c r="L271" s="4" t="s">
        <v>650</v>
      </c>
      <c r="M271" s="4"/>
      <c r="N271" s="4" t="s">
        <v>914</v>
      </c>
      <c r="O271" s="4"/>
      <c r="P271" s="4" t="s">
        <v>34</v>
      </c>
      <c r="Q271" s="4" t="s">
        <v>12</v>
      </c>
      <c r="R271" s="4" t="s">
        <v>12</v>
      </c>
      <c r="S271" s="4"/>
      <c r="T271" s="4" t="s">
        <v>913</v>
      </c>
      <c r="U271" s="4" t="s">
        <v>912</v>
      </c>
      <c r="V271" s="4" t="s">
        <v>911</v>
      </c>
      <c r="W271" s="5" t="s">
        <v>910</v>
      </c>
      <c r="X271" s="4" t="s">
        <v>87</v>
      </c>
      <c r="Y271" s="4" t="s">
        <v>7</v>
      </c>
      <c r="Z271" s="5" t="s">
        <v>909</v>
      </c>
      <c r="AA271" s="4" t="s">
        <v>906</v>
      </c>
      <c r="AB271" s="4" t="s">
        <v>906</v>
      </c>
      <c r="AC271" s="4" t="s">
        <v>908</v>
      </c>
      <c r="AD271" s="4" t="s">
        <v>906</v>
      </c>
      <c r="AE271" s="4"/>
      <c r="AF271" s="4" t="s">
        <v>907</v>
      </c>
      <c r="AG271" s="4" t="s">
        <v>906</v>
      </c>
      <c r="AH271" s="4" t="s">
        <v>905</v>
      </c>
      <c r="AI271" s="4" t="s">
        <v>905</v>
      </c>
      <c r="AJ271" s="3" t="s">
        <v>822</v>
      </c>
      <c r="AK271" t="s">
        <v>0</v>
      </c>
    </row>
    <row r="272" spans="1:37" ht="38.25" x14ac:dyDescent="0.2">
      <c r="A272" s="5" t="s">
        <v>904</v>
      </c>
      <c r="B272" s="4" t="s">
        <v>903</v>
      </c>
      <c r="C272" s="4" t="s">
        <v>902</v>
      </c>
      <c r="D272" s="4"/>
      <c r="E272" s="4" t="s">
        <v>21</v>
      </c>
      <c r="F272" s="4"/>
      <c r="G272" s="4" t="s">
        <v>901</v>
      </c>
      <c r="H272" s="4"/>
      <c r="I272" s="4"/>
      <c r="J272" s="4" t="s">
        <v>900</v>
      </c>
      <c r="K272" s="4"/>
      <c r="L272" s="4" t="s">
        <v>650</v>
      </c>
      <c r="M272" s="4"/>
      <c r="N272" s="4" t="s">
        <v>899</v>
      </c>
      <c r="O272" s="4"/>
      <c r="P272" s="4" t="s">
        <v>13</v>
      </c>
      <c r="Q272" s="4" t="s">
        <v>12</v>
      </c>
      <c r="R272" s="4" t="s">
        <v>12</v>
      </c>
      <c r="S272" s="4"/>
      <c r="T272" s="4" t="s">
        <v>898</v>
      </c>
      <c r="U272" s="4" t="s">
        <v>897</v>
      </c>
      <c r="V272" s="4" t="s">
        <v>896</v>
      </c>
      <c r="W272" s="5" t="s">
        <v>895</v>
      </c>
      <c r="X272" s="4" t="s">
        <v>87</v>
      </c>
      <c r="Y272" s="4" t="s">
        <v>458</v>
      </c>
      <c r="Z272" s="5" t="s">
        <v>894</v>
      </c>
      <c r="AA272" s="4" t="s">
        <v>891</v>
      </c>
      <c r="AB272" s="4" t="s">
        <v>891</v>
      </c>
      <c r="AC272" s="4" t="s">
        <v>893</v>
      </c>
      <c r="AD272" s="4" t="s">
        <v>891</v>
      </c>
      <c r="AE272" s="4"/>
      <c r="AF272" s="4" t="s">
        <v>892</v>
      </c>
      <c r="AG272" s="4" t="s">
        <v>891</v>
      </c>
      <c r="AH272" s="4" t="s">
        <v>890</v>
      </c>
      <c r="AI272" s="4" t="s">
        <v>890</v>
      </c>
      <c r="AJ272" s="3" t="s">
        <v>822</v>
      </c>
      <c r="AK272" t="s">
        <v>0</v>
      </c>
    </row>
    <row r="273" spans="1:37" ht="51" x14ac:dyDescent="0.2">
      <c r="A273" s="5" t="s">
        <v>889</v>
      </c>
      <c r="B273" s="4" t="s">
        <v>888</v>
      </c>
      <c r="C273" s="4" t="s">
        <v>887</v>
      </c>
      <c r="D273" s="4"/>
      <c r="E273" s="4" t="s">
        <v>21</v>
      </c>
      <c r="F273" s="4"/>
      <c r="G273" s="4" t="s">
        <v>886</v>
      </c>
      <c r="H273" s="4"/>
      <c r="I273" s="4"/>
      <c r="J273" s="4" t="s">
        <v>875</v>
      </c>
      <c r="K273" s="4" t="s">
        <v>885</v>
      </c>
      <c r="L273" s="4" t="s">
        <v>650</v>
      </c>
      <c r="M273" s="4"/>
      <c r="N273" s="4" t="s">
        <v>649</v>
      </c>
      <c r="O273" s="4" t="s">
        <v>847</v>
      </c>
      <c r="P273" s="4" t="s">
        <v>106</v>
      </c>
      <c r="Q273" s="4" t="s">
        <v>12</v>
      </c>
      <c r="R273" s="4" t="s">
        <v>12</v>
      </c>
      <c r="S273" s="4"/>
      <c r="T273" s="4" t="s">
        <v>884</v>
      </c>
      <c r="U273" s="4" t="s">
        <v>845</v>
      </c>
      <c r="V273" s="4" t="s">
        <v>87</v>
      </c>
      <c r="W273" s="5" t="s">
        <v>843</v>
      </c>
      <c r="X273" s="4" t="s">
        <v>87</v>
      </c>
      <c r="Y273" s="4" t="s">
        <v>204</v>
      </c>
      <c r="Z273" s="5" t="s">
        <v>883</v>
      </c>
      <c r="AA273" s="4"/>
      <c r="AB273" s="4"/>
      <c r="AC273" s="4" t="s">
        <v>882</v>
      </c>
      <c r="AD273" s="4"/>
      <c r="AE273" s="4"/>
      <c r="AF273" s="4" t="s">
        <v>881</v>
      </c>
      <c r="AG273" s="4"/>
      <c r="AH273" s="4" t="s">
        <v>880</v>
      </c>
      <c r="AI273" s="4" t="s">
        <v>880</v>
      </c>
      <c r="AJ273" s="3" t="s">
        <v>822</v>
      </c>
      <c r="AK273" t="s">
        <v>81</v>
      </c>
    </row>
    <row r="274" spans="1:37" ht="38.25" x14ac:dyDescent="0.2">
      <c r="A274" s="5" t="s">
        <v>879</v>
      </c>
      <c r="B274" s="4" t="s">
        <v>878</v>
      </c>
      <c r="C274" s="4" t="s">
        <v>877</v>
      </c>
      <c r="D274" s="4"/>
      <c r="E274" s="4" t="s">
        <v>21</v>
      </c>
      <c r="F274" s="4"/>
      <c r="G274" s="4" t="s">
        <v>876</v>
      </c>
      <c r="H274" s="4"/>
      <c r="I274" s="4"/>
      <c r="J274" s="4" t="s">
        <v>875</v>
      </c>
      <c r="K274" s="4" t="s">
        <v>874</v>
      </c>
      <c r="L274" s="4" t="s">
        <v>650</v>
      </c>
      <c r="M274" s="4"/>
      <c r="N274" s="4" t="s">
        <v>649</v>
      </c>
      <c r="O274" s="4" t="s">
        <v>847</v>
      </c>
      <c r="P274" s="4" t="s">
        <v>106</v>
      </c>
      <c r="Q274" s="4" t="s">
        <v>12</v>
      </c>
      <c r="R274" s="4"/>
      <c r="S274" s="4"/>
      <c r="T274" s="4" t="s">
        <v>873</v>
      </c>
      <c r="U274" s="4" t="s">
        <v>845</v>
      </c>
      <c r="V274" s="4" t="s">
        <v>87</v>
      </c>
      <c r="W274" s="5" t="s">
        <v>843</v>
      </c>
      <c r="X274" s="4" t="s">
        <v>87</v>
      </c>
      <c r="Y274" s="4" t="s">
        <v>204</v>
      </c>
      <c r="Z274" s="5" t="s">
        <v>872</v>
      </c>
      <c r="AA274" s="4"/>
      <c r="AB274" s="4"/>
      <c r="AC274" s="4" t="s">
        <v>871</v>
      </c>
      <c r="AD274" s="4"/>
      <c r="AE274" s="4"/>
      <c r="AF274" s="4" t="s">
        <v>870</v>
      </c>
      <c r="AG274" s="4"/>
      <c r="AH274" s="4" t="s">
        <v>869</v>
      </c>
      <c r="AI274" s="4" t="s">
        <v>869</v>
      </c>
      <c r="AJ274" s="3" t="s">
        <v>822</v>
      </c>
      <c r="AK274" t="s">
        <v>81</v>
      </c>
    </row>
    <row r="275" spans="1:37" ht="38.25" x14ac:dyDescent="0.2">
      <c r="A275" s="5" t="s">
        <v>868</v>
      </c>
      <c r="B275" s="4" t="s">
        <v>867</v>
      </c>
      <c r="C275" s="4" t="s">
        <v>866</v>
      </c>
      <c r="D275" s="4"/>
      <c r="E275" s="4" t="s">
        <v>21</v>
      </c>
      <c r="F275" s="4"/>
      <c r="G275" s="4" t="s">
        <v>865</v>
      </c>
      <c r="H275" s="4"/>
      <c r="I275" s="4"/>
      <c r="J275" s="4" t="s">
        <v>864</v>
      </c>
      <c r="K275" s="4" t="s">
        <v>863</v>
      </c>
      <c r="L275" s="4" t="s">
        <v>650</v>
      </c>
      <c r="M275" s="4"/>
      <c r="N275" s="4" t="s">
        <v>862</v>
      </c>
      <c r="O275" s="4" t="s">
        <v>847</v>
      </c>
      <c r="P275" s="4" t="s">
        <v>13</v>
      </c>
      <c r="Q275" s="4" t="s">
        <v>12</v>
      </c>
      <c r="R275" s="4"/>
      <c r="S275" s="4"/>
      <c r="T275" s="4" t="s">
        <v>861</v>
      </c>
      <c r="U275" s="4" t="s">
        <v>845</v>
      </c>
      <c r="V275" s="4" t="s">
        <v>860</v>
      </c>
      <c r="W275" s="5" t="s">
        <v>843</v>
      </c>
      <c r="X275" s="4" t="s">
        <v>87</v>
      </c>
      <c r="Y275" s="4" t="s">
        <v>204</v>
      </c>
      <c r="Z275" s="5" t="s">
        <v>859</v>
      </c>
      <c r="AA275" s="4" t="s">
        <v>856</v>
      </c>
      <c r="AB275" s="4" t="s">
        <v>856</v>
      </c>
      <c r="AC275" s="4" t="s">
        <v>858</v>
      </c>
      <c r="AD275" s="4" t="s">
        <v>856</v>
      </c>
      <c r="AE275" s="4"/>
      <c r="AF275" s="4" t="s">
        <v>857</v>
      </c>
      <c r="AG275" s="4" t="s">
        <v>856</v>
      </c>
      <c r="AH275" s="4" t="s">
        <v>855</v>
      </c>
      <c r="AI275" s="4" t="s">
        <v>855</v>
      </c>
      <c r="AJ275" s="3" t="s">
        <v>822</v>
      </c>
      <c r="AK275" t="s">
        <v>81</v>
      </c>
    </row>
    <row r="276" spans="1:37" ht="51" x14ac:dyDescent="0.2">
      <c r="A276" s="5" t="s">
        <v>854</v>
      </c>
      <c r="B276" s="4" t="s">
        <v>853</v>
      </c>
      <c r="C276" s="4" t="s">
        <v>852</v>
      </c>
      <c r="D276" s="4"/>
      <c r="E276" s="4" t="s">
        <v>21</v>
      </c>
      <c r="F276" s="4"/>
      <c r="G276" s="4" t="s">
        <v>851</v>
      </c>
      <c r="H276" s="4"/>
      <c r="I276" s="4"/>
      <c r="J276" s="4" t="s">
        <v>850</v>
      </c>
      <c r="K276" s="4" t="s">
        <v>849</v>
      </c>
      <c r="L276" s="4" t="s">
        <v>650</v>
      </c>
      <c r="M276" s="4"/>
      <c r="N276" s="4" t="s">
        <v>848</v>
      </c>
      <c r="O276" s="4" t="s">
        <v>847</v>
      </c>
      <c r="P276" s="4" t="s">
        <v>72</v>
      </c>
      <c r="Q276" s="4" t="s">
        <v>12</v>
      </c>
      <c r="R276" s="4"/>
      <c r="S276" s="4"/>
      <c r="T276" s="4" t="s">
        <v>846</v>
      </c>
      <c r="U276" s="4" t="s">
        <v>845</v>
      </c>
      <c r="V276" s="4" t="s">
        <v>844</v>
      </c>
      <c r="W276" s="5" t="s">
        <v>843</v>
      </c>
      <c r="X276" s="4" t="s">
        <v>31</v>
      </c>
      <c r="Y276" s="4" t="s">
        <v>49</v>
      </c>
      <c r="Z276" s="5" t="s">
        <v>842</v>
      </c>
      <c r="AA276" s="4" t="s">
        <v>839</v>
      </c>
      <c r="AB276" s="4" t="s">
        <v>839</v>
      </c>
      <c r="AC276" s="4" t="s">
        <v>841</v>
      </c>
      <c r="AD276" s="4" t="s">
        <v>839</v>
      </c>
      <c r="AE276" s="4"/>
      <c r="AF276" s="4" t="s">
        <v>840</v>
      </c>
      <c r="AG276" s="4" t="s">
        <v>839</v>
      </c>
      <c r="AH276" s="4" t="s">
        <v>838</v>
      </c>
      <c r="AI276" s="4" t="s">
        <v>838</v>
      </c>
      <c r="AJ276" s="3" t="s">
        <v>822</v>
      </c>
      <c r="AK276" t="s">
        <v>81</v>
      </c>
    </row>
    <row r="277" spans="1:37" ht="38.25" x14ac:dyDescent="0.2">
      <c r="A277" s="5" t="s">
        <v>837</v>
      </c>
      <c r="B277" s="4" t="s">
        <v>836</v>
      </c>
      <c r="C277" s="4" t="s">
        <v>835</v>
      </c>
      <c r="D277" s="4"/>
      <c r="E277" s="4" t="s">
        <v>21</v>
      </c>
      <c r="F277" s="4"/>
      <c r="G277" s="4" t="s">
        <v>834</v>
      </c>
      <c r="H277" s="4"/>
      <c r="I277" s="4"/>
      <c r="J277" s="4" t="s">
        <v>833</v>
      </c>
      <c r="K277" s="4" t="s">
        <v>832</v>
      </c>
      <c r="L277" s="4" t="s">
        <v>37</v>
      </c>
      <c r="M277" s="4" t="s">
        <v>831</v>
      </c>
      <c r="N277" s="4" t="s">
        <v>36</v>
      </c>
      <c r="O277" s="4" t="s">
        <v>830</v>
      </c>
      <c r="P277" s="4" t="s">
        <v>13</v>
      </c>
      <c r="Q277" s="4" t="s">
        <v>12</v>
      </c>
      <c r="R277" s="4" t="s">
        <v>12</v>
      </c>
      <c r="S277" s="4"/>
      <c r="T277" s="4" t="s">
        <v>829</v>
      </c>
      <c r="U277" s="4" t="s">
        <v>828</v>
      </c>
      <c r="V277" s="4" t="s">
        <v>31</v>
      </c>
      <c r="W277" s="5" t="s">
        <v>827</v>
      </c>
      <c r="X277" s="4" t="s">
        <v>31</v>
      </c>
      <c r="Y277" s="4" t="s">
        <v>215</v>
      </c>
      <c r="Z277" s="5" t="s">
        <v>826</v>
      </c>
      <c r="AA277" s="4"/>
      <c r="AB277" s="4"/>
      <c r="AC277" s="4"/>
      <c r="AD277" s="4"/>
      <c r="AE277" s="4"/>
      <c r="AF277" s="4" t="s">
        <v>825</v>
      </c>
      <c r="AG277" s="4"/>
      <c r="AH277" s="4" t="s">
        <v>824</v>
      </c>
      <c r="AI277" s="4" t="s">
        <v>823</v>
      </c>
      <c r="AJ277" s="3" t="s">
        <v>822</v>
      </c>
      <c r="AK277" t="s">
        <v>62</v>
      </c>
    </row>
    <row r="278" spans="1:37" ht="38.25" x14ac:dyDescent="0.2">
      <c r="A278" s="5" t="s">
        <v>821</v>
      </c>
      <c r="B278" s="4" t="s">
        <v>820</v>
      </c>
      <c r="C278" s="4" t="s">
        <v>819</v>
      </c>
      <c r="D278" s="4"/>
      <c r="E278" s="4" t="s">
        <v>21</v>
      </c>
      <c r="F278" s="4"/>
      <c r="G278" s="4" t="s">
        <v>818</v>
      </c>
      <c r="H278" s="4"/>
      <c r="I278" s="4"/>
      <c r="J278" s="4" t="s">
        <v>817</v>
      </c>
      <c r="K278" s="4" t="s">
        <v>816</v>
      </c>
      <c r="L278" s="4" t="s">
        <v>37</v>
      </c>
      <c r="M278" s="4" t="s">
        <v>815</v>
      </c>
      <c r="N278" s="4" t="s">
        <v>814</v>
      </c>
      <c r="O278" s="4"/>
      <c r="P278" s="4" t="s">
        <v>53</v>
      </c>
      <c r="Q278" s="4" t="s">
        <v>12</v>
      </c>
      <c r="R278" s="4" t="s">
        <v>12</v>
      </c>
      <c r="S278" s="4"/>
      <c r="T278" s="4" t="s">
        <v>813</v>
      </c>
      <c r="U278" s="4" t="s">
        <v>812</v>
      </c>
      <c r="V278" s="4" t="s">
        <v>811</v>
      </c>
      <c r="W278" s="5" t="s">
        <v>810</v>
      </c>
      <c r="X278" s="4" t="s">
        <v>8</v>
      </c>
      <c r="Y278" s="4" t="s">
        <v>49</v>
      </c>
      <c r="Z278" s="5" t="s">
        <v>809</v>
      </c>
      <c r="AA278" s="4"/>
      <c r="AB278" s="4"/>
      <c r="AC278" s="4"/>
      <c r="AD278" s="4"/>
      <c r="AE278" s="4" t="s">
        <v>808</v>
      </c>
      <c r="AF278" s="4" t="s">
        <v>807</v>
      </c>
      <c r="AG278" s="4"/>
      <c r="AH278" s="4" t="s">
        <v>806</v>
      </c>
      <c r="AI278" s="4" t="s">
        <v>805</v>
      </c>
      <c r="AJ278" s="3" t="s">
        <v>690</v>
      </c>
      <c r="AK278" t="s">
        <v>62</v>
      </c>
    </row>
    <row r="279" spans="1:37" ht="38.25" x14ac:dyDescent="0.2">
      <c r="A279" s="5" t="s">
        <v>804</v>
      </c>
      <c r="B279" s="4" t="s">
        <v>803</v>
      </c>
      <c r="C279" s="4" t="s">
        <v>802</v>
      </c>
      <c r="D279" s="4"/>
      <c r="E279" s="4" t="s">
        <v>21</v>
      </c>
      <c r="F279" s="4"/>
      <c r="G279" s="4" t="s">
        <v>801</v>
      </c>
      <c r="H279" s="4"/>
      <c r="I279" s="4"/>
      <c r="J279" s="4" t="s">
        <v>780</v>
      </c>
      <c r="K279" s="4" t="s">
        <v>800</v>
      </c>
      <c r="L279" s="4" t="s">
        <v>37</v>
      </c>
      <c r="M279" s="4" t="s">
        <v>778</v>
      </c>
      <c r="N279" s="4" t="s">
        <v>777</v>
      </c>
      <c r="O279" s="4"/>
      <c r="P279" s="4" t="s">
        <v>34</v>
      </c>
      <c r="Q279" s="4" t="s">
        <v>12</v>
      </c>
      <c r="R279" s="4" t="s">
        <v>12</v>
      </c>
      <c r="S279" s="4"/>
      <c r="T279" s="4" t="s">
        <v>799</v>
      </c>
      <c r="U279" s="4" t="s">
        <v>775</v>
      </c>
      <c r="V279" s="4" t="s">
        <v>774</v>
      </c>
      <c r="W279" s="5" t="s">
        <v>773</v>
      </c>
      <c r="X279" s="4" t="s">
        <v>180</v>
      </c>
      <c r="Y279" s="4" t="s">
        <v>34</v>
      </c>
      <c r="Z279" s="5" t="s">
        <v>798</v>
      </c>
      <c r="AA279" s="4"/>
      <c r="AB279" s="4"/>
      <c r="AC279" s="4"/>
      <c r="AD279" s="4"/>
      <c r="AE279" s="4"/>
      <c r="AF279" s="4" t="s">
        <v>797</v>
      </c>
      <c r="AG279" s="4"/>
      <c r="AH279" s="4" t="s">
        <v>796</v>
      </c>
      <c r="AI279" s="4" t="s">
        <v>795</v>
      </c>
      <c r="AJ279" s="5" t="s">
        <v>690</v>
      </c>
      <c r="AK279" t="s">
        <v>62</v>
      </c>
    </row>
    <row r="280" spans="1:37" ht="51" x14ac:dyDescent="0.2">
      <c r="A280" s="5" t="s">
        <v>794</v>
      </c>
      <c r="B280" s="4" t="s">
        <v>793</v>
      </c>
      <c r="C280" s="4" t="s">
        <v>792</v>
      </c>
      <c r="D280" s="4"/>
      <c r="E280" s="4" t="s">
        <v>21</v>
      </c>
      <c r="F280" s="4"/>
      <c r="G280" s="4" t="s">
        <v>791</v>
      </c>
      <c r="H280" s="4"/>
      <c r="I280" s="4"/>
      <c r="J280" s="4" t="s">
        <v>780</v>
      </c>
      <c r="K280" s="4" t="s">
        <v>790</v>
      </c>
      <c r="L280" s="4" t="s">
        <v>37</v>
      </c>
      <c r="M280" s="4" t="s">
        <v>778</v>
      </c>
      <c r="N280" s="4" t="s">
        <v>777</v>
      </c>
      <c r="O280" s="4"/>
      <c r="P280" s="4" t="s">
        <v>34</v>
      </c>
      <c r="Q280" s="4" t="s">
        <v>12</v>
      </c>
      <c r="R280" s="4" t="s">
        <v>12</v>
      </c>
      <c r="S280" s="4"/>
      <c r="T280" s="4" t="s">
        <v>789</v>
      </c>
      <c r="U280" s="4" t="s">
        <v>775</v>
      </c>
      <c r="V280" s="4" t="s">
        <v>774</v>
      </c>
      <c r="W280" s="5" t="s">
        <v>773</v>
      </c>
      <c r="X280" s="4" t="s">
        <v>180</v>
      </c>
      <c r="Y280" s="4" t="s">
        <v>34</v>
      </c>
      <c r="Z280" s="5" t="s">
        <v>788</v>
      </c>
      <c r="AA280" s="4"/>
      <c r="AB280" s="4"/>
      <c r="AC280" s="4"/>
      <c r="AD280" s="4"/>
      <c r="AE280" s="4"/>
      <c r="AF280" s="4" t="s">
        <v>787</v>
      </c>
      <c r="AG280" s="4"/>
      <c r="AH280" s="4" t="s">
        <v>786</v>
      </c>
      <c r="AI280" s="4" t="s">
        <v>785</v>
      </c>
      <c r="AJ280" s="5" t="s">
        <v>690</v>
      </c>
      <c r="AK280" t="s">
        <v>62</v>
      </c>
    </row>
    <row r="281" spans="1:37" x14ac:dyDescent="0.2">
      <c r="A281" s="5" t="s">
        <v>784</v>
      </c>
      <c r="B281" s="4" t="s">
        <v>783</v>
      </c>
      <c r="C281" s="4" t="s">
        <v>782</v>
      </c>
      <c r="D281" s="4"/>
      <c r="E281" s="4" t="s">
        <v>21</v>
      </c>
      <c r="F281" s="4"/>
      <c r="G281" s="4" t="s">
        <v>781</v>
      </c>
      <c r="H281" s="4"/>
      <c r="I281" s="4"/>
      <c r="J281" s="4" t="s">
        <v>780</v>
      </c>
      <c r="K281" s="4" t="s">
        <v>779</v>
      </c>
      <c r="L281" s="4" t="s">
        <v>37</v>
      </c>
      <c r="M281" s="4" t="s">
        <v>778</v>
      </c>
      <c r="N281" s="4" t="s">
        <v>777</v>
      </c>
      <c r="O281" s="4"/>
      <c r="P281" s="4" t="s">
        <v>34</v>
      </c>
      <c r="Q281" s="4" t="s">
        <v>12</v>
      </c>
      <c r="R281" s="4" t="s">
        <v>12</v>
      </c>
      <c r="S281" s="4"/>
      <c r="T281" s="4" t="s">
        <v>776</v>
      </c>
      <c r="U281" s="4" t="s">
        <v>775</v>
      </c>
      <c r="V281" s="4" t="s">
        <v>774</v>
      </c>
      <c r="W281" s="5" t="s">
        <v>773</v>
      </c>
      <c r="X281" s="4" t="s">
        <v>180</v>
      </c>
      <c r="Y281" s="4" t="s">
        <v>34</v>
      </c>
      <c r="Z281" s="5" t="s">
        <v>772</v>
      </c>
      <c r="AA281" s="4"/>
      <c r="AB281" s="4"/>
      <c r="AC281" s="4"/>
      <c r="AD281" s="4"/>
      <c r="AE281" s="4"/>
      <c r="AF281" s="4" t="s">
        <v>771</v>
      </c>
      <c r="AG281" s="4"/>
      <c r="AH281" s="4" t="s">
        <v>770</v>
      </c>
      <c r="AI281" s="4" t="s">
        <v>769</v>
      </c>
      <c r="AJ281" s="5" t="s">
        <v>690</v>
      </c>
      <c r="AK281" t="s">
        <v>62</v>
      </c>
    </row>
    <row r="282" spans="1:37" ht="25.5" x14ac:dyDescent="0.2">
      <c r="A282" s="5" t="s">
        <v>768</v>
      </c>
      <c r="B282" s="4" t="s">
        <v>767</v>
      </c>
      <c r="C282" s="4" t="s">
        <v>766</v>
      </c>
      <c r="D282" s="4"/>
      <c r="E282" s="4" t="s">
        <v>21</v>
      </c>
      <c r="F282" s="4"/>
      <c r="G282" s="4" t="s">
        <v>765</v>
      </c>
      <c r="H282" s="4"/>
      <c r="I282" s="4" t="s">
        <v>764</v>
      </c>
      <c r="J282" s="4" t="s">
        <v>763</v>
      </c>
      <c r="K282" s="4"/>
      <c r="L282" s="4" t="s">
        <v>16</v>
      </c>
      <c r="M282" s="4"/>
      <c r="N282" s="4" t="s">
        <v>182</v>
      </c>
      <c r="O282" s="4"/>
      <c r="P282" s="4" t="s">
        <v>13</v>
      </c>
      <c r="Q282" s="4" t="s">
        <v>12</v>
      </c>
      <c r="R282" s="4" t="s">
        <v>12</v>
      </c>
      <c r="S282" s="4"/>
      <c r="T282" s="4"/>
      <c r="U282" s="4" t="s">
        <v>762</v>
      </c>
      <c r="V282" s="4" t="s">
        <v>180</v>
      </c>
      <c r="W282" s="5" t="s">
        <v>761</v>
      </c>
      <c r="X282" s="4" t="s">
        <v>180</v>
      </c>
      <c r="Y282" s="4" t="s">
        <v>446</v>
      </c>
      <c r="Z282" s="5" t="s">
        <v>760</v>
      </c>
      <c r="AA282" s="4"/>
      <c r="AB282" s="4"/>
      <c r="AC282" s="4"/>
      <c r="AD282" s="4"/>
      <c r="AE282" s="4" t="s">
        <v>759</v>
      </c>
      <c r="AF282" s="4" t="s">
        <v>84</v>
      </c>
      <c r="AG282" s="4"/>
      <c r="AH282" s="4" t="s">
        <v>758</v>
      </c>
      <c r="AI282" s="4" t="s">
        <v>757</v>
      </c>
      <c r="AJ282" s="3" t="s">
        <v>690</v>
      </c>
      <c r="AK282" t="s">
        <v>62</v>
      </c>
    </row>
    <row r="283" spans="1:37" ht="25.5" x14ac:dyDescent="0.2">
      <c r="A283" s="5" t="s">
        <v>756</v>
      </c>
      <c r="B283" s="4" t="s">
        <v>755</v>
      </c>
      <c r="C283" s="4" t="s">
        <v>754</v>
      </c>
      <c r="D283" s="4"/>
      <c r="E283" s="4" t="s">
        <v>21</v>
      </c>
      <c r="F283" s="4"/>
      <c r="G283" s="4" t="s">
        <v>753</v>
      </c>
      <c r="H283" s="4"/>
      <c r="I283" s="4"/>
      <c r="J283" s="4" t="s">
        <v>752</v>
      </c>
      <c r="K283" s="4" t="s">
        <v>751</v>
      </c>
      <c r="L283" s="4" t="s">
        <v>37</v>
      </c>
      <c r="M283" s="4" t="s">
        <v>750</v>
      </c>
      <c r="N283" s="4" t="s">
        <v>131</v>
      </c>
      <c r="O283" s="4"/>
      <c r="P283" s="4"/>
      <c r="Q283" s="4" t="s">
        <v>12</v>
      </c>
      <c r="R283" s="4" t="s">
        <v>12</v>
      </c>
      <c r="S283" s="4"/>
      <c r="T283" s="4"/>
      <c r="U283" s="4" t="s">
        <v>749</v>
      </c>
      <c r="V283" s="4" t="s">
        <v>127</v>
      </c>
      <c r="W283" s="5" t="s">
        <v>748</v>
      </c>
      <c r="X283" s="4" t="s">
        <v>127</v>
      </c>
      <c r="Y283" s="4" t="s">
        <v>736</v>
      </c>
      <c r="Z283" s="5" t="s">
        <v>747</v>
      </c>
      <c r="AA283" s="4"/>
      <c r="AB283" s="4"/>
      <c r="AC283" s="4"/>
      <c r="AD283" s="4"/>
      <c r="AE283" s="4"/>
      <c r="AF283" s="4" t="s">
        <v>746</v>
      </c>
      <c r="AG283" s="4"/>
      <c r="AH283" s="4" t="s">
        <v>745</v>
      </c>
      <c r="AI283" s="4" t="s">
        <v>744</v>
      </c>
      <c r="AJ283" s="3" t="s">
        <v>690</v>
      </c>
      <c r="AK283" t="s">
        <v>62</v>
      </c>
    </row>
    <row r="284" spans="1:37" ht="38.25" x14ac:dyDescent="0.2">
      <c r="A284" s="5" t="s">
        <v>743</v>
      </c>
      <c r="B284" s="4" t="s">
        <v>742</v>
      </c>
      <c r="C284" s="4" t="s">
        <v>741</v>
      </c>
      <c r="D284" s="4"/>
      <c r="E284" s="4" t="s">
        <v>21</v>
      </c>
      <c r="F284" s="4"/>
      <c r="G284" s="4" t="s">
        <v>740</v>
      </c>
      <c r="H284" s="4"/>
      <c r="I284" s="4" t="s">
        <v>739</v>
      </c>
      <c r="J284" s="4" t="s">
        <v>738</v>
      </c>
      <c r="K284" s="4"/>
      <c r="L284" s="4" t="s">
        <v>37</v>
      </c>
      <c r="M284" s="4"/>
      <c r="N284" s="4" t="s">
        <v>666</v>
      </c>
      <c r="O284" s="4" t="s">
        <v>714</v>
      </c>
      <c r="P284" s="4" t="s">
        <v>13</v>
      </c>
      <c r="Q284" s="4" t="s">
        <v>12</v>
      </c>
      <c r="R284" s="4" t="s">
        <v>12</v>
      </c>
      <c r="S284" s="4"/>
      <c r="T284" s="4" t="s">
        <v>737</v>
      </c>
      <c r="U284" s="4" t="s">
        <v>712</v>
      </c>
      <c r="V284" s="4" t="s">
        <v>663</v>
      </c>
      <c r="W284" s="5" t="s">
        <v>710</v>
      </c>
      <c r="X284" s="4" t="s">
        <v>127</v>
      </c>
      <c r="Y284" s="4" t="s">
        <v>736</v>
      </c>
      <c r="Z284" s="5" t="s">
        <v>735</v>
      </c>
      <c r="AA284" s="4" t="s">
        <v>733</v>
      </c>
      <c r="AB284" s="4" t="s">
        <v>733</v>
      </c>
      <c r="AC284" s="4" t="s">
        <v>708</v>
      </c>
      <c r="AD284" s="4" t="s">
        <v>733</v>
      </c>
      <c r="AE284" s="4"/>
      <c r="AF284" s="4" t="s">
        <v>734</v>
      </c>
      <c r="AG284" s="4" t="s">
        <v>733</v>
      </c>
      <c r="AH284" s="4" t="s">
        <v>732</v>
      </c>
      <c r="AI284" s="4" t="s">
        <v>732</v>
      </c>
      <c r="AJ284" s="3" t="s">
        <v>690</v>
      </c>
      <c r="AK284" t="s">
        <v>62</v>
      </c>
    </row>
    <row r="285" spans="1:37" ht="25.5" x14ac:dyDescent="0.2">
      <c r="A285" s="5" t="s">
        <v>731</v>
      </c>
      <c r="B285" s="4" t="s">
        <v>730</v>
      </c>
      <c r="C285" s="4" t="s">
        <v>729</v>
      </c>
      <c r="D285" s="4"/>
      <c r="E285" s="4" t="s">
        <v>21</v>
      </c>
      <c r="F285" s="4"/>
      <c r="G285" s="4" t="s">
        <v>728</v>
      </c>
      <c r="H285" s="4"/>
      <c r="I285" s="4"/>
      <c r="J285" s="4" t="s">
        <v>133</v>
      </c>
      <c r="K285" s="4" t="s">
        <v>727</v>
      </c>
      <c r="L285" s="4" t="s">
        <v>37</v>
      </c>
      <c r="M285" s="4"/>
      <c r="N285" s="4" t="s">
        <v>131</v>
      </c>
      <c r="O285" s="4" t="s">
        <v>726</v>
      </c>
      <c r="P285" s="4" t="s">
        <v>13</v>
      </c>
      <c r="Q285" s="4" t="s">
        <v>12</v>
      </c>
      <c r="R285" s="4"/>
      <c r="S285" s="4"/>
      <c r="T285" s="4" t="s">
        <v>725</v>
      </c>
      <c r="U285" s="4" t="s">
        <v>51</v>
      </c>
      <c r="V285" s="4" t="s">
        <v>127</v>
      </c>
      <c r="W285" s="5" t="s">
        <v>724</v>
      </c>
      <c r="X285" s="4" t="s">
        <v>127</v>
      </c>
      <c r="Y285" s="4" t="s">
        <v>30</v>
      </c>
      <c r="Z285" s="5" t="s">
        <v>723</v>
      </c>
      <c r="AA285" s="4"/>
      <c r="AB285" s="4"/>
      <c r="AC285" s="4"/>
      <c r="AD285" s="4"/>
      <c r="AE285" s="4"/>
      <c r="AF285" s="4" t="s">
        <v>125</v>
      </c>
      <c r="AG285" s="4"/>
      <c r="AH285" s="4" t="s">
        <v>722</v>
      </c>
      <c r="AI285" s="4" t="s">
        <v>722</v>
      </c>
      <c r="AJ285" s="3" t="s">
        <v>690</v>
      </c>
      <c r="AK285" t="s">
        <v>0</v>
      </c>
    </row>
    <row r="286" spans="1:37" ht="25.5" x14ac:dyDescent="0.2">
      <c r="A286" s="5" t="s">
        <v>721</v>
      </c>
      <c r="B286" s="4" t="s">
        <v>720</v>
      </c>
      <c r="C286" s="4" t="s">
        <v>719</v>
      </c>
      <c r="D286" s="4"/>
      <c r="E286" s="4" t="s">
        <v>21</v>
      </c>
      <c r="F286" s="4"/>
      <c r="G286" s="4" t="s">
        <v>718</v>
      </c>
      <c r="H286" s="4"/>
      <c r="I286" s="4" t="s">
        <v>717</v>
      </c>
      <c r="J286" s="4" t="s">
        <v>716</v>
      </c>
      <c r="K286" s="4"/>
      <c r="L286" s="4" t="s">
        <v>37</v>
      </c>
      <c r="M286" s="4"/>
      <c r="N286" s="4" t="s">
        <v>715</v>
      </c>
      <c r="O286" s="4" t="s">
        <v>714</v>
      </c>
      <c r="P286" s="4" t="s">
        <v>86</v>
      </c>
      <c r="Q286" s="4" t="s">
        <v>12</v>
      </c>
      <c r="R286" s="4" t="s">
        <v>12</v>
      </c>
      <c r="S286" s="4"/>
      <c r="T286" s="4" t="s">
        <v>713</v>
      </c>
      <c r="U286" s="4" t="s">
        <v>712</v>
      </c>
      <c r="V286" s="4" t="s">
        <v>711</v>
      </c>
      <c r="W286" s="5" t="s">
        <v>710</v>
      </c>
      <c r="X286" s="4" t="s">
        <v>87</v>
      </c>
      <c r="Y286" s="4" t="s">
        <v>677</v>
      </c>
      <c r="Z286" s="5" t="s">
        <v>709</v>
      </c>
      <c r="AA286" s="4" t="s">
        <v>706</v>
      </c>
      <c r="AB286" s="4" t="s">
        <v>706</v>
      </c>
      <c r="AC286" s="4" t="s">
        <v>708</v>
      </c>
      <c r="AD286" s="4" t="s">
        <v>706</v>
      </c>
      <c r="AE286" s="4"/>
      <c r="AF286" s="4" t="s">
        <v>707</v>
      </c>
      <c r="AG286" s="4" t="s">
        <v>706</v>
      </c>
      <c r="AH286" s="4" t="s">
        <v>705</v>
      </c>
      <c r="AI286" s="4" t="s">
        <v>705</v>
      </c>
      <c r="AJ286" s="3" t="s">
        <v>690</v>
      </c>
      <c r="AK286" t="s">
        <v>62</v>
      </c>
    </row>
    <row r="287" spans="1:37" x14ac:dyDescent="0.2">
      <c r="A287" s="5" t="s">
        <v>704</v>
      </c>
      <c r="B287" s="4" t="s">
        <v>703</v>
      </c>
      <c r="C287" s="4" t="s">
        <v>702</v>
      </c>
      <c r="D287" s="4"/>
      <c r="E287" s="4" t="s">
        <v>21</v>
      </c>
      <c r="F287" s="4"/>
      <c r="G287" s="4" t="s">
        <v>701</v>
      </c>
      <c r="H287" s="4"/>
      <c r="I287" s="4"/>
      <c r="J287" s="4" t="s">
        <v>700</v>
      </c>
      <c r="K287" s="4" t="s">
        <v>699</v>
      </c>
      <c r="L287" s="4" t="s">
        <v>37</v>
      </c>
      <c r="M287" s="4"/>
      <c r="N287" s="4" t="s">
        <v>649</v>
      </c>
      <c r="O287" s="4" t="s">
        <v>698</v>
      </c>
      <c r="P287" s="4" t="s">
        <v>697</v>
      </c>
      <c r="Q287" s="4" t="s">
        <v>12</v>
      </c>
      <c r="R287" s="4"/>
      <c r="S287" s="4"/>
      <c r="T287" s="4" t="s">
        <v>696</v>
      </c>
      <c r="U287" s="4" t="s">
        <v>10</v>
      </c>
      <c r="V287" s="4" t="s">
        <v>87</v>
      </c>
      <c r="W287" s="5" t="s">
        <v>695</v>
      </c>
      <c r="X287" s="4" t="s">
        <v>87</v>
      </c>
      <c r="Y287" s="4" t="s">
        <v>694</v>
      </c>
      <c r="Z287" s="5" t="s">
        <v>693</v>
      </c>
      <c r="AA287" s="4"/>
      <c r="AB287" s="4"/>
      <c r="AC287" s="4"/>
      <c r="AD287" s="4"/>
      <c r="AE287" s="4"/>
      <c r="AF287" s="4" t="s">
        <v>692</v>
      </c>
      <c r="AG287" s="4"/>
      <c r="AH287" s="4" t="s">
        <v>691</v>
      </c>
      <c r="AI287" s="4" t="s">
        <v>691</v>
      </c>
      <c r="AJ287" s="3" t="s">
        <v>690</v>
      </c>
      <c r="AK287" t="s">
        <v>0</v>
      </c>
    </row>
    <row r="288" spans="1:37" ht="38.25" x14ac:dyDescent="0.2">
      <c r="A288" s="5" t="s">
        <v>689</v>
      </c>
      <c r="B288" s="4" t="s">
        <v>688</v>
      </c>
      <c r="C288" s="4" t="s">
        <v>687</v>
      </c>
      <c r="D288" s="4"/>
      <c r="E288" s="4" t="s">
        <v>21</v>
      </c>
      <c r="F288" s="4"/>
      <c r="G288" s="4" t="s">
        <v>686</v>
      </c>
      <c r="H288" s="4"/>
      <c r="I288" s="4"/>
      <c r="J288" s="4" t="s">
        <v>685</v>
      </c>
      <c r="K288" s="4" t="s">
        <v>684</v>
      </c>
      <c r="L288" s="4" t="s">
        <v>37</v>
      </c>
      <c r="M288" s="4"/>
      <c r="N288" s="4" t="s">
        <v>683</v>
      </c>
      <c r="O288" s="4" t="s">
        <v>682</v>
      </c>
      <c r="P288" s="4" t="s">
        <v>53</v>
      </c>
      <c r="Q288" s="4" t="s">
        <v>12</v>
      </c>
      <c r="R288" s="4" t="s">
        <v>12</v>
      </c>
      <c r="S288" s="4"/>
      <c r="T288" s="4" t="s">
        <v>681</v>
      </c>
      <c r="U288" s="4" t="s">
        <v>680</v>
      </c>
      <c r="V288" s="4" t="s">
        <v>679</v>
      </c>
      <c r="W288" s="5" t="s">
        <v>678</v>
      </c>
      <c r="X288" s="4" t="s">
        <v>8</v>
      </c>
      <c r="Y288" s="4" t="s">
        <v>677</v>
      </c>
      <c r="Z288" s="5" t="s">
        <v>676</v>
      </c>
      <c r="AA288" s="4"/>
      <c r="AB288" s="4"/>
      <c r="AC288" s="4"/>
      <c r="AD288" s="4"/>
      <c r="AE288" s="4" t="s">
        <v>675</v>
      </c>
      <c r="AF288" s="4" t="s">
        <v>674</v>
      </c>
      <c r="AG288" s="4"/>
      <c r="AH288" s="4" t="s">
        <v>673</v>
      </c>
      <c r="AI288" s="4" t="s">
        <v>672</v>
      </c>
      <c r="AJ288" s="3" t="s">
        <v>637</v>
      </c>
      <c r="AK288" t="s">
        <v>0</v>
      </c>
    </row>
    <row r="289" spans="1:37" ht="38.25" x14ac:dyDescent="0.2">
      <c r="A289" s="5" t="s">
        <v>671</v>
      </c>
      <c r="B289" s="4" t="s">
        <v>670</v>
      </c>
      <c r="C289" s="4" t="s">
        <v>669</v>
      </c>
      <c r="D289" s="4"/>
      <c r="E289" s="4" t="s">
        <v>21</v>
      </c>
      <c r="F289" s="4"/>
      <c r="G289" s="4" t="s">
        <v>668</v>
      </c>
      <c r="H289" s="4"/>
      <c r="I289" s="4"/>
      <c r="J289" s="4" t="s">
        <v>667</v>
      </c>
      <c r="K289" s="4"/>
      <c r="L289" s="4" t="s">
        <v>650</v>
      </c>
      <c r="M289" s="4"/>
      <c r="N289" s="4" t="s">
        <v>666</v>
      </c>
      <c r="O289" s="4"/>
      <c r="P289" s="4" t="s">
        <v>53</v>
      </c>
      <c r="Q289" s="4" t="s">
        <v>12</v>
      </c>
      <c r="R289" s="4" t="s">
        <v>12</v>
      </c>
      <c r="S289" s="4"/>
      <c r="T289" s="4" t="s">
        <v>665</v>
      </c>
      <c r="U289" s="4" t="s">
        <v>664</v>
      </c>
      <c r="V289" s="4" t="s">
        <v>663</v>
      </c>
      <c r="W289" s="5" t="s">
        <v>662</v>
      </c>
      <c r="X289" s="4" t="s">
        <v>127</v>
      </c>
      <c r="Y289" s="4" t="s">
        <v>30</v>
      </c>
      <c r="Z289" s="5" t="s">
        <v>661</v>
      </c>
      <c r="AA289" s="4"/>
      <c r="AB289" s="4"/>
      <c r="AC289" s="4" t="s">
        <v>660</v>
      </c>
      <c r="AD289" s="4"/>
      <c r="AE289" s="4"/>
      <c r="AF289" s="4" t="s">
        <v>659</v>
      </c>
      <c r="AG289" s="4"/>
      <c r="AH289" s="4" t="s">
        <v>658</v>
      </c>
      <c r="AI289" s="4" t="s">
        <v>658</v>
      </c>
      <c r="AJ289" s="3" t="s">
        <v>637</v>
      </c>
      <c r="AK289" t="s">
        <v>0</v>
      </c>
    </row>
    <row r="290" spans="1:37" ht="38.25" x14ac:dyDescent="0.2">
      <c r="A290" s="5" t="s">
        <v>657</v>
      </c>
      <c r="B290" s="4" t="s">
        <v>656</v>
      </c>
      <c r="C290" s="4" t="s">
        <v>655</v>
      </c>
      <c r="D290" s="4"/>
      <c r="E290" s="4" t="s">
        <v>21</v>
      </c>
      <c r="F290" s="4"/>
      <c r="G290" s="4" t="s">
        <v>654</v>
      </c>
      <c r="H290" s="4" t="s">
        <v>653</v>
      </c>
      <c r="I290" s="4"/>
      <c r="J290" s="4" t="s">
        <v>652</v>
      </c>
      <c r="K290" s="4" t="s">
        <v>651</v>
      </c>
      <c r="L290" s="4" t="s">
        <v>650</v>
      </c>
      <c r="M290" s="4"/>
      <c r="N290" s="4" t="s">
        <v>649</v>
      </c>
      <c r="O290" s="4" t="s">
        <v>648</v>
      </c>
      <c r="P290" s="4" t="s">
        <v>647</v>
      </c>
      <c r="Q290" s="4" t="s">
        <v>12</v>
      </c>
      <c r="R290" s="4" t="s">
        <v>12</v>
      </c>
      <c r="S290" s="4"/>
      <c r="T290" s="4" t="s">
        <v>646</v>
      </c>
      <c r="U290" s="4" t="s">
        <v>645</v>
      </c>
      <c r="V290" s="4" t="s">
        <v>87</v>
      </c>
      <c r="W290" s="5" t="s">
        <v>644</v>
      </c>
      <c r="X290" s="4" t="s">
        <v>87</v>
      </c>
      <c r="Y290" s="4" t="s">
        <v>643</v>
      </c>
      <c r="Z290" s="5" t="s">
        <v>642</v>
      </c>
      <c r="AA290" s="4" t="s">
        <v>639</v>
      </c>
      <c r="AB290" s="4" t="s">
        <v>639</v>
      </c>
      <c r="AC290" s="4" t="s">
        <v>641</v>
      </c>
      <c r="AD290" s="4" t="s">
        <v>639</v>
      </c>
      <c r="AE290" s="4"/>
      <c r="AF290" s="4" t="s">
        <v>640</v>
      </c>
      <c r="AG290" s="4" t="s">
        <v>639</v>
      </c>
      <c r="AH290" s="4" t="s">
        <v>638</v>
      </c>
      <c r="AI290" s="4" t="s">
        <v>638</v>
      </c>
      <c r="AJ290" s="3" t="s">
        <v>637</v>
      </c>
      <c r="AK290" t="s">
        <v>0</v>
      </c>
    </row>
    <row r="291" spans="1:37" ht="38.25" x14ac:dyDescent="0.2">
      <c r="A291" s="5" t="s">
        <v>636</v>
      </c>
      <c r="B291" s="4" t="s">
        <v>635</v>
      </c>
      <c r="C291" s="4" t="s">
        <v>634</v>
      </c>
      <c r="D291" s="4"/>
      <c r="E291" s="4" t="s">
        <v>21</v>
      </c>
      <c r="F291" s="4"/>
      <c r="G291" s="4" t="s">
        <v>633</v>
      </c>
      <c r="H291" s="4" t="s">
        <v>632</v>
      </c>
      <c r="I291" s="4"/>
      <c r="J291" s="4" t="s">
        <v>334</v>
      </c>
      <c r="K291" s="4" t="s">
        <v>631</v>
      </c>
      <c r="L291" s="4" t="s">
        <v>37</v>
      </c>
      <c r="M291" s="4" t="s">
        <v>630</v>
      </c>
      <c r="N291" s="4" t="s">
        <v>331</v>
      </c>
      <c r="O291" s="4"/>
      <c r="P291" s="4" t="s">
        <v>481</v>
      </c>
      <c r="Q291" s="4" t="s">
        <v>12</v>
      </c>
      <c r="R291" s="4" t="s">
        <v>12</v>
      </c>
      <c r="S291" s="4"/>
      <c r="T291" s="4"/>
      <c r="U291" s="4" t="s">
        <v>181</v>
      </c>
      <c r="V291" s="4" t="s">
        <v>330</v>
      </c>
      <c r="W291" s="5" t="s">
        <v>530</v>
      </c>
      <c r="X291" s="4" t="s">
        <v>330</v>
      </c>
      <c r="Y291" s="4" t="s">
        <v>67</v>
      </c>
      <c r="Z291" s="5" t="s">
        <v>629</v>
      </c>
      <c r="AA291" s="4"/>
      <c r="AB291" s="4"/>
      <c r="AC291" s="4"/>
      <c r="AD291" s="4"/>
      <c r="AE291" s="4" t="s">
        <v>628</v>
      </c>
      <c r="AF291" s="4" t="s">
        <v>627</v>
      </c>
      <c r="AG291" s="4"/>
      <c r="AH291" s="4" t="s">
        <v>626</v>
      </c>
      <c r="AI291" s="4" t="s">
        <v>625</v>
      </c>
      <c r="AJ291" s="3" t="s">
        <v>511</v>
      </c>
      <c r="AK291" t="s">
        <v>62</v>
      </c>
    </row>
    <row r="292" spans="1:37" ht="25.5" x14ac:dyDescent="0.2">
      <c r="A292" s="5" t="s">
        <v>624</v>
      </c>
      <c r="B292" s="4" t="s">
        <v>623</v>
      </c>
      <c r="C292" s="4" t="s">
        <v>622</v>
      </c>
      <c r="D292" s="4"/>
      <c r="E292" s="4" t="s">
        <v>21</v>
      </c>
      <c r="F292" s="4"/>
      <c r="G292" s="4" t="s">
        <v>621</v>
      </c>
      <c r="H292" s="4"/>
      <c r="I292" s="4"/>
      <c r="J292" s="4" t="s">
        <v>334</v>
      </c>
      <c r="K292" s="4" t="s">
        <v>620</v>
      </c>
      <c r="L292" s="4" t="s">
        <v>37</v>
      </c>
      <c r="M292" s="4" t="s">
        <v>619</v>
      </c>
      <c r="N292" s="4" t="s">
        <v>331</v>
      </c>
      <c r="O292" s="4"/>
      <c r="P292" s="4" t="s">
        <v>288</v>
      </c>
      <c r="Q292" s="4" t="s">
        <v>12</v>
      </c>
      <c r="R292" s="4" t="s">
        <v>12</v>
      </c>
      <c r="S292" s="4"/>
      <c r="T292" s="4"/>
      <c r="U292" s="4" t="s">
        <v>181</v>
      </c>
      <c r="V292" s="4" t="s">
        <v>330</v>
      </c>
      <c r="W292" s="5" t="s">
        <v>516</v>
      </c>
      <c r="X292" s="4" t="s">
        <v>330</v>
      </c>
      <c r="Y292" s="4" t="s">
        <v>7</v>
      </c>
      <c r="Z292" s="5" t="s">
        <v>618</v>
      </c>
      <c r="AA292" s="4"/>
      <c r="AB292" s="4"/>
      <c r="AC292" s="4"/>
      <c r="AD292" s="4"/>
      <c r="AE292" s="4" t="s">
        <v>617</v>
      </c>
      <c r="AF292" s="4" t="s">
        <v>616</v>
      </c>
      <c r="AG292" s="4"/>
      <c r="AH292" s="4" t="s">
        <v>615</v>
      </c>
      <c r="AI292" s="4" t="s">
        <v>614</v>
      </c>
      <c r="AJ292" s="5" t="s">
        <v>511</v>
      </c>
      <c r="AK292" t="s">
        <v>62</v>
      </c>
    </row>
    <row r="293" spans="1:37" ht="25.5" x14ac:dyDescent="0.2">
      <c r="A293" s="5" t="s">
        <v>613</v>
      </c>
      <c r="B293" s="4" t="s">
        <v>612</v>
      </c>
      <c r="C293" s="4" t="s">
        <v>611</v>
      </c>
      <c r="D293" s="4"/>
      <c r="E293" s="4" t="s">
        <v>21</v>
      </c>
      <c r="F293" s="4"/>
      <c r="G293" s="4" t="s">
        <v>610</v>
      </c>
      <c r="H293" s="4"/>
      <c r="I293" s="4"/>
      <c r="J293" s="4" t="s">
        <v>334</v>
      </c>
      <c r="K293" s="4" t="s">
        <v>609</v>
      </c>
      <c r="L293" s="4" t="s">
        <v>37</v>
      </c>
      <c r="M293" s="4" t="s">
        <v>470</v>
      </c>
      <c r="N293" s="4" t="s">
        <v>331</v>
      </c>
      <c r="O293" s="4"/>
      <c r="P293" s="4" t="s">
        <v>458</v>
      </c>
      <c r="Q293" s="4" t="s">
        <v>12</v>
      </c>
      <c r="R293" s="4" t="s">
        <v>12</v>
      </c>
      <c r="S293" s="4"/>
      <c r="T293" s="4"/>
      <c r="U293" s="4" t="s">
        <v>181</v>
      </c>
      <c r="V293" s="4" t="s">
        <v>330</v>
      </c>
      <c r="W293" s="5" t="s">
        <v>516</v>
      </c>
      <c r="X293" s="4" t="s">
        <v>330</v>
      </c>
      <c r="Y293" s="4" t="s">
        <v>7</v>
      </c>
      <c r="Z293" s="5" t="s">
        <v>608</v>
      </c>
      <c r="AA293" s="4"/>
      <c r="AB293" s="4"/>
      <c r="AC293" s="4"/>
      <c r="AD293" s="4"/>
      <c r="AE293" s="4" t="s">
        <v>607</v>
      </c>
      <c r="AF293" s="4" t="s">
        <v>606</v>
      </c>
      <c r="AG293" s="4"/>
      <c r="AH293" s="4" t="s">
        <v>605</v>
      </c>
      <c r="AI293" s="4" t="s">
        <v>604</v>
      </c>
      <c r="AJ293" s="5" t="s">
        <v>511</v>
      </c>
      <c r="AK293" t="s">
        <v>62</v>
      </c>
    </row>
    <row r="294" spans="1:37" ht="51" x14ac:dyDescent="0.2">
      <c r="A294" s="5" t="s">
        <v>603</v>
      </c>
      <c r="B294" s="4" t="s">
        <v>602</v>
      </c>
      <c r="C294" s="4" t="s">
        <v>601</v>
      </c>
      <c r="D294" s="4"/>
      <c r="E294" s="4" t="s">
        <v>21</v>
      </c>
      <c r="F294" s="4"/>
      <c r="G294" s="4" t="s">
        <v>600</v>
      </c>
      <c r="H294" s="4"/>
      <c r="I294" s="4"/>
      <c r="J294" s="4" t="s">
        <v>334</v>
      </c>
      <c r="K294" s="4" t="s">
        <v>599</v>
      </c>
      <c r="L294" s="4" t="s">
        <v>37</v>
      </c>
      <c r="M294" s="4" t="s">
        <v>598</v>
      </c>
      <c r="N294" s="4" t="s">
        <v>331</v>
      </c>
      <c r="O294" s="4"/>
      <c r="P294" s="4" t="s">
        <v>458</v>
      </c>
      <c r="Q294" s="4" t="s">
        <v>12</v>
      </c>
      <c r="R294" s="4" t="s">
        <v>12</v>
      </c>
      <c r="S294" s="4"/>
      <c r="T294" s="4"/>
      <c r="U294" s="4" t="s">
        <v>181</v>
      </c>
      <c r="V294" s="4" t="s">
        <v>330</v>
      </c>
      <c r="W294" s="5" t="s">
        <v>516</v>
      </c>
      <c r="X294" s="4" t="s">
        <v>330</v>
      </c>
      <c r="Y294" s="4" t="s">
        <v>7</v>
      </c>
      <c r="Z294" s="5" t="s">
        <v>597</v>
      </c>
      <c r="AA294" s="4"/>
      <c r="AB294" s="4"/>
      <c r="AC294" s="4"/>
      <c r="AD294" s="4"/>
      <c r="AE294" s="4" t="s">
        <v>596</v>
      </c>
      <c r="AF294" s="4" t="s">
        <v>595</v>
      </c>
      <c r="AG294" s="4"/>
      <c r="AH294" s="4" t="s">
        <v>594</v>
      </c>
      <c r="AI294" s="4" t="s">
        <v>593</v>
      </c>
      <c r="AJ294" s="5" t="s">
        <v>511</v>
      </c>
      <c r="AK294" t="s">
        <v>62</v>
      </c>
    </row>
    <row r="295" spans="1:37" ht="38.25" x14ac:dyDescent="0.2">
      <c r="A295" s="5" t="s">
        <v>592</v>
      </c>
      <c r="B295" s="4" t="s">
        <v>591</v>
      </c>
      <c r="C295" s="4" t="s">
        <v>590</v>
      </c>
      <c r="D295" s="4"/>
      <c r="E295" s="4" t="s">
        <v>21</v>
      </c>
      <c r="F295" s="4"/>
      <c r="G295" s="4" t="s">
        <v>589</v>
      </c>
      <c r="H295" s="4"/>
      <c r="I295" s="4"/>
      <c r="J295" s="4" t="s">
        <v>334</v>
      </c>
      <c r="K295" s="4" t="s">
        <v>588</v>
      </c>
      <c r="L295" s="4" t="s">
        <v>37</v>
      </c>
      <c r="M295" s="4" t="s">
        <v>587</v>
      </c>
      <c r="N295" s="4" t="s">
        <v>331</v>
      </c>
      <c r="O295" s="4"/>
      <c r="P295" s="4" t="s">
        <v>7</v>
      </c>
      <c r="Q295" s="4" t="s">
        <v>12</v>
      </c>
      <c r="R295" s="4" t="s">
        <v>12</v>
      </c>
      <c r="S295" s="4"/>
      <c r="T295" s="4"/>
      <c r="U295" s="4" t="s">
        <v>181</v>
      </c>
      <c r="V295" s="4" t="s">
        <v>330</v>
      </c>
      <c r="W295" s="5" t="s">
        <v>516</v>
      </c>
      <c r="X295" s="4" t="s">
        <v>330</v>
      </c>
      <c r="Y295" s="4" t="s">
        <v>7</v>
      </c>
      <c r="Z295" s="5" t="s">
        <v>586</v>
      </c>
      <c r="AA295" s="4"/>
      <c r="AB295" s="4"/>
      <c r="AC295" s="4"/>
      <c r="AD295" s="4"/>
      <c r="AE295" s="4" t="s">
        <v>585</v>
      </c>
      <c r="AF295" s="4" t="s">
        <v>584</v>
      </c>
      <c r="AG295" s="4"/>
      <c r="AH295" s="4" t="s">
        <v>583</v>
      </c>
      <c r="AI295" s="4" t="s">
        <v>582</v>
      </c>
      <c r="AJ295" s="5" t="s">
        <v>511</v>
      </c>
      <c r="AK295" t="s">
        <v>62</v>
      </c>
    </row>
    <row r="296" spans="1:37" ht="38.25" x14ac:dyDescent="0.2">
      <c r="A296" s="5" t="s">
        <v>581</v>
      </c>
      <c r="B296" s="4" t="s">
        <v>580</v>
      </c>
      <c r="C296" s="4" t="s">
        <v>579</v>
      </c>
      <c r="D296" s="4"/>
      <c r="E296" s="4" t="s">
        <v>21</v>
      </c>
      <c r="F296" s="4"/>
      <c r="G296" s="4" t="s">
        <v>578</v>
      </c>
      <c r="H296" s="4"/>
      <c r="I296" s="4"/>
      <c r="J296" s="4" t="s">
        <v>306</v>
      </c>
      <c r="K296" s="4" t="s">
        <v>577</v>
      </c>
      <c r="L296" s="4" t="s">
        <v>37</v>
      </c>
      <c r="M296" s="4" t="s">
        <v>576</v>
      </c>
      <c r="N296" s="4" t="s">
        <v>15</v>
      </c>
      <c r="O296" s="4"/>
      <c r="P296" s="4" t="s">
        <v>67</v>
      </c>
      <c r="Q296" s="4" t="s">
        <v>12</v>
      </c>
      <c r="R296" s="4" t="s">
        <v>12</v>
      </c>
      <c r="S296" s="4"/>
      <c r="T296" s="4"/>
      <c r="U296" s="4" t="s">
        <v>181</v>
      </c>
      <c r="V296" s="4" t="s">
        <v>8</v>
      </c>
      <c r="W296" s="5" t="s">
        <v>516</v>
      </c>
      <c r="X296" s="4" t="s">
        <v>8</v>
      </c>
      <c r="Y296" s="4" t="s">
        <v>86</v>
      </c>
      <c r="Z296" s="5" t="s">
        <v>575</v>
      </c>
      <c r="AA296" s="4"/>
      <c r="AB296" s="4"/>
      <c r="AC296" s="4"/>
      <c r="AD296" s="4"/>
      <c r="AE296" s="4" t="s">
        <v>574</v>
      </c>
      <c r="AF296" s="4" t="s">
        <v>573</v>
      </c>
      <c r="AG296" s="4"/>
      <c r="AH296" s="4" t="s">
        <v>572</v>
      </c>
      <c r="AI296" s="4" t="s">
        <v>571</v>
      </c>
      <c r="AJ296" s="3" t="s">
        <v>511</v>
      </c>
      <c r="AK296" t="s">
        <v>62</v>
      </c>
    </row>
    <row r="297" spans="1:37" ht="38.25" x14ac:dyDescent="0.2">
      <c r="A297" s="5" t="s">
        <v>570</v>
      </c>
      <c r="B297" s="4" t="s">
        <v>569</v>
      </c>
      <c r="C297" s="4" t="s">
        <v>568</v>
      </c>
      <c r="D297" s="4"/>
      <c r="E297" s="4" t="s">
        <v>21</v>
      </c>
      <c r="F297" s="4"/>
      <c r="G297" s="4" t="s">
        <v>567</v>
      </c>
      <c r="H297" s="4"/>
      <c r="I297" s="4"/>
      <c r="J297" s="4" t="s">
        <v>306</v>
      </c>
      <c r="K297" s="4" t="s">
        <v>566</v>
      </c>
      <c r="L297" s="4" t="s">
        <v>37</v>
      </c>
      <c r="M297" s="4" t="s">
        <v>565</v>
      </c>
      <c r="N297" s="4" t="s">
        <v>15</v>
      </c>
      <c r="O297" s="4"/>
      <c r="P297" s="4" t="s">
        <v>72</v>
      </c>
      <c r="Q297" s="4" t="s">
        <v>12</v>
      </c>
      <c r="R297" s="4" t="s">
        <v>12</v>
      </c>
      <c r="S297" s="4"/>
      <c r="T297" s="4"/>
      <c r="U297" s="4" t="s">
        <v>181</v>
      </c>
      <c r="V297" s="4" t="s">
        <v>8</v>
      </c>
      <c r="W297" s="5" t="s">
        <v>516</v>
      </c>
      <c r="X297" s="4" t="s">
        <v>8</v>
      </c>
      <c r="Y297" s="4" t="s">
        <v>86</v>
      </c>
      <c r="Z297" s="5" t="s">
        <v>564</v>
      </c>
      <c r="AA297" s="4"/>
      <c r="AB297" s="4"/>
      <c r="AC297" s="4"/>
      <c r="AD297" s="4"/>
      <c r="AE297" s="4" t="s">
        <v>563</v>
      </c>
      <c r="AF297" s="4" t="s">
        <v>562</v>
      </c>
      <c r="AG297" s="4"/>
      <c r="AH297" s="4" t="s">
        <v>561</v>
      </c>
      <c r="AI297" s="4" t="s">
        <v>560</v>
      </c>
      <c r="AJ297" s="3" t="s">
        <v>511</v>
      </c>
      <c r="AK297" t="s">
        <v>62</v>
      </c>
    </row>
    <row r="298" spans="1:37" ht="25.5" x14ac:dyDescent="0.2">
      <c r="A298" s="5" t="s">
        <v>559</v>
      </c>
      <c r="B298" s="4" t="s">
        <v>558</v>
      </c>
      <c r="C298" s="4" t="s">
        <v>557</v>
      </c>
      <c r="D298" s="4"/>
      <c r="E298" s="4" t="s">
        <v>21</v>
      </c>
      <c r="F298" s="4"/>
      <c r="G298" s="4" t="s">
        <v>556</v>
      </c>
      <c r="H298" s="4"/>
      <c r="I298" s="4" t="s">
        <v>555</v>
      </c>
      <c r="J298" s="4" t="s">
        <v>306</v>
      </c>
      <c r="K298" s="4" t="s">
        <v>554</v>
      </c>
      <c r="L298" s="4" t="s">
        <v>37</v>
      </c>
      <c r="M298" s="4" t="s">
        <v>553</v>
      </c>
      <c r="N298" s="4" t="s">
        <v>15</v>
      </c>
      <c r="O298" s="4"/>
      <c r="P298" s="4" t="s">
        <v>103</v>
      </c>
      <c r="Q298" s="4" t="s">
        <v>12</v>
      </c>
      <c r="R298" s="4" t="s">
        <v>12</v>
      </c>
      <c r="S298" s="4"/>
      <c r="T298" s="4"/>
      <c r="U298" s="4" t="s">
        <v>181</v>
      </c>
      <c r="V298" s="4" t="s">
        <v>8</v>
      </c>
      <c r="W298" s="5" t="s">
        <v>516</v>
      </c>
      <c r="X298" s="4" t="s">
        <v>8</v>
      </c>
      <c r="Y298" s="4" t="s">
        <v>86</v>
      </c>
      <c r="Z298" s="5" t="s">
        <v>552</v>
      </c>
      <c r="AA298" s="4"/>
      <c r="AB298" s="4"/>
      <c r="AC298" s="4"/>
      <c r="AD298" s="4"/>
      <c r="AE298" s="4" t="s">
        <v>551</v>
      </c>
      <c r="AF298" s="4" t="s">
        <v>550</v>
      </c>
      <c r="AG298" s="4"/>
      <c r="AH298" s="4" t="s">
        <v>549</v>
      </c>
      <c r="AI298" s="4" t="s">
        <v>548</v>
      </c>
      <c r="AJ298" s="3" t="s">
        <v>511</v>
      </c>
      <c r="AK298" t="s">
        <v>62</v>
      </c>
    </row>
    <row r="299" spans="1:37" ht="25.5" x14ac:dyDescent="0.2">
      <c r="A299" s="5" t="s">
        <v>547</v>
      </c>
      <c r="B299" s="4" t="s">
        <v>546</v>
      </c>
      <c r="C299" s="4" t="s">
        <v>545</v>
      </c>
      <c r="D299" s="4"/>
      <c r="E299" s="4" t="s">
        <v>21</v>
      </c>
      <c r="F299" s="4"/>
      <c r="G299" s="4" t="s">
        <v>544</v>
      </c>
      <c r="H299" s="4"/>
      <c r="I299" s="4"/>
      <c r="J299" s="4" t="s">
        <v>306</v>
      </c>
      <c r="K299" s="4" t="s">
        <v>543</v>
      </c>
      <c r="L299" s="4" t="s">
        <v>37</v>
      </c>
      <c r="M299" s="4" t="s">
        <v>542</v>
      </c>
      <c r="N299" s="4" t="s">
        <v>15</v>
      </c>
      <c r="O299" s="4"/>
      <c r="P299" s="4" t="s">
        <v>204</v>
      </c>
      <c r="Q299" s="4" t="s">
        <v>12</v>
      </c>
      <c r="R299" s="4" t="s">
        <v>12</v>
      </c>
      <c r="S299" s="4"/>
      <c r="T299" s="4"/>
      <c r="U299" s="4" t="s">
        <v>181</v>
      </c>
      <c r="V299" s="4" t="s">
        <v>8</v>
      </c>
      <c r="W299" s="5" t="s">
        <v>516</v>
      </c>
      <c r="X299" s="4" t="s">
        <v>8</v>
      </c>
      <c r="Y299" s="4" t="s">
        <v>86</v>
      </c>
      <c r="Z299" s="5" t="s">
        <v>541</v>
      </c>
      <c r="AA299" s="4"/>
      <c r="AB299" s="4"/>
      <c r="AC299" s="4"/>
      <c r="AD299" s="4"/>
      <c r="AE299" s="4" t="s">
        <v>540</v>
      </c>
      <c r="AF299" s="4" t="s">
        <v>539</v>
      </c>
      <c r="AG299" s="4"/>
      <c r="AH299" s="4" t="s">
        <v>538</v>
      </c>
      <c r="AI299" s="4" t="s">
        <v>537</v>
      </c>
      <c r="AJ299" s="3" t="s">
        <v>511</v>
      </c>
      <c r="AK299" t="s">
        <v>62</v>
      </c>
    </row>
    <row r="300" spans="1:37" ht="38.25" x14ac:dyDescent="0.2">
      <c r="A300" s="5" t="s">
        <v>536</v>
      </c>
      <c r="B300" s="4" t="s">
        <v>535</v>
      </c>
      <c r="C300" s="4" t="s">
        <v>534</v>
      </c>
      <c r="D300" s="4"/>
      <c r="E300" s="4" t="s">
        <v>21</v>
      </c>
      <c r="F300" s="4"/>
      <c r="G300" s="4" t="s">
        <v>533</v>
      </c>
      <c r="H300" s="4"/>
      <c r="I300" s="4"/>
      <c r="J300" s="4" t="s">
        <v>279</v>
      </c>
      <c r="K300" s="4" t="s">
        <v>532</v>
      </c>
      <c r="L300" s="4" t="s">
        <v>37</v>
      </c>
      <c r="M300" s="4" t="s">
        <v>531</v>
      </c>
      <c r="N300" s="4" t="s">
        <v>276</v>
      </c>
      <c r="O300" s="4"/>
      <c r="P300" s="4" t="s">
        <v>106</v>
      </c>
      <c r="Q300" s="4" t="s">
        <v>12</v>
      </c>
      <c r="R300" s="4" t="s">
        <v>12</v>
      </c>
      <c r="S300" s="4"/>
      <c r="T300" s="4"/>
      <c r="U300" s="4" t="s">
        <v>181</v>
      </c>
      <c r="V300" s="4" t="s">
        <v>275</v>
      </c>
      <c r="W300" s="5" t="s">
        <v>530</v>
      </c>
      <c r="X300" s="4" t="s">
        <v>8</v>
      </c>
      <c r="Y300" s="4" t="s">
        <v>30</v>
      </c>
      <c r="Z300" s="5" t="s">
        <v>529</v>
      </c>
      <c r="AA300" s="4"/>
      <c r="AB300" s="4"/>
      <c r="AC300" s="4"/>
      <c r="AD300" s="4"/>
      <c r="AE300" s="4" t="s">
        <v>528</v>
      </c>
      <c r="AF300" s="4" t="s">
        <v>84</v>
      </c>
      <c r="AG300" s="4"/>
      <c r="AH300" s="4" t="s">
        <v>527</v>
      </c>
      <c r="AI300" s="4" t="s">
        <v>526</v>
      </c>
      <c r="AJ300" s="3" t="s">
        <v>511</v>
      </c>
      <c r="AK300" t="s">
        <v>62</v>
      </c>
    </row>
    <row r="301" spans="1:37" ht="25.5" x14ac:dyDescent="0.2">
      <c r="A301" s="5" t="s">
        <v>525</v>
      </c>
      <c r="B301" s="4" t="s">
        <v>524</v>
      </c>
      <c r="C301" s="4" t="s">
        <v>523</v>
      </c>
      <c r="D301" s="4"/>
      <c r="E301" s="4" t="s">
        <v>21</v>
      </c>
      <c r="F301" s="4"/>
      <c r="G301" s="4" t="s">
        <v>522</v>
      </c>
      <c r="H301" s="4"/>
      <c r="I301" s="4" t="s">
        <v>521</v>
      </c>
      <c r="J301" s="4" t="s">
        <v>184</v>
      </c>
      <c r="K301" s="4" t="s">
        <v>520</v>
      </c>
      <c r="L301" s="4" t="s">
        <v>37</v>
      </c>
      <c r="M301" s="4" t="s">
        <v>519</v>
      </c>
      <c r="N301" s="4" t="s">
        <v>518</v>
      </c>
      <c r="O301" s="4"/>
      <c r="P301" s="4" t="s">
        <v>103</v>
      </c>
      <c r="Q301" s="4" t="s">
        <v>12</v>
      </c>
      <c r="R301" s="4" t="s">
        <v>12</v>
      </c>
      <c r="S301" s="4"/>
      <c r="T301" s="4"/>
      <c r="U301" s="4" t="s">
        <v>181</v>
      </c>
      <c r="V301" s="4" t="s">
        <v>517</v>
      </c>
      <c r="W301" s="5" t="s">
        <v>516</v>
      </c>
      <c r="X301" s="4" t="s">
        <v>180</v>
      </c>
      <c r="Y301" s="4" t="s">
        <v>103</v>
      </c>
      <c r="Z301" s="5" t="s">
        <v>515</v>
      </c>
      <c r="AA301" s="4"/>
      <c r="AB301" s="4"/>
      <c r="AC301" s="4"/>
      <c r="AD301" s="4"/>
      <c r="AE301" s="4" t="s">
        <v>514</v>
      </c>
      <c r="AF301" s="4" t="s">
        <v>84</v>
      </c>
      <c r="AG301" s="4"/>
      <c r="AH301" s="4" t="s">
        <v>513</v>
      </c>
      <c r="AI301" s="4" t="s">
        <v>512</v>
      </c>
      <c r="AJ301" s="3" t="s">
        <v>511</v>
      </c>
      <c r="AK301" t="s">
        <v>62</v>
      </c>
    </row>
    <row r="302" spans="1:37" ht="38.25" x14ac:dyDescent="0.2">
      <c r="A302" s="5" t="s">
        <v>510</v>
      </c>
      <c r="B302" s="4" t="s">
        <v>509</v>
      </c>
      <c r="C302" s="4" t="s">
        <v>508</v>
      </c>
      <c r="D302" s="4"/>
      <c r="E302" s="4" t="s">
        <v>21</v>
      </c>
      <c r="F302" s="4"/>
      <c r="G302" s="4" t="s">
        <v>507</v>
      </c>
      <c r="H302" s="4" t="s">
        <v>506</v>
      </c>
      <c r="I302" s="4"/>
      <c r="J302" s="4" t="s">
        <v>334</v>
      </c>
      <c r="K302" s="4" t="s">
        <v>505</v>
      </c>
      <c r="L302" s="4" t="s">
        <v>37</v>
      </c>
      <c r="M302" s="4" t="s">
        <v>504</v>
      </c>
      <c r="N302" s="4" t="s">
        <v>331</v>
      </c>
      <c r="O302" s="4"/>
      <c r="P302" s="4" t="s">
        <v>53</v>
      </c>
      <c r="Q302" s="4" t="s">
        <v>12</v>
      </c>
      <c r="R302" s="4" t="s">
        <v>12</v>
      </c>
      <c r="S302" s="4"/>
      <c r="T302" s="4"/>
      <c r="U302" s="4" t="s">
        <v>181</v>
      </c>
      <c r="V302" s="4" t="s">
        <v>330</v>
      </c>
      <c r="W302" s="5" t="s">
        <v>25</v>
      </c>
      <c r="X302" s="4" t="s">
        <v>330</v>
      </c>
      <c r="Y302" s="4" t="s">
        <v>86</v>
      </c>
      <c r="Z302" s="5" t="s">
        <v>503</v>
      </c>
      <c r="AA302" s="4"/>
      <c r="AB302" s="4"/>
      <c r="AC302" s="4"/>
      <c r="AD302" s="4"/>
      <c r="AE302" s="4" t="s">
        <v>502</v>
      </c>
      <c r="AF302" s="4" t="s">
        <v>501</v>
      </c>
      <c r="AG302" s="4"/>
      <c r="AH302" s="4" t="s">
        <v>500</v>
      </c>
      <c r="AI302" s="4" t="s">
        <v>499</v>
      </c>
      <c r="AJ302" s="5" t="s">
        <v>25</v>
      </c>
      <c r="AK302" t="s">
        <v>62</v>
      </c>
    </row>
    <row r="303" spans="1:37" ht="38.25" x14ac:dyDescent="0.2">
      <c r="A303" s="5" t="s">
        <v>498</v>
      </c>
      <c r="B303" s="4" t="s">
        <v>497</v>
      </c>
      <c r="C303" s="4" t="s">
        <v>496</v>
      </c>
      <c r="D303" s="4"/>
      <c r="E303" s="4" t="s">
        <v>21</v>
      </c>
      <c r="F303" s="4"/>
      <c r="G303" s="4" t="s">
        <v>495</v>
      </c>
      <c r="H303" s="4"/>
      <c r="I303" s="4"/>
      <c r="J303" s="4" t="s">
        <v>334</v>
      </c>
      <c r="K303" s="4" t="s">
        <v>494</v>
      </c>
      <c r="L303" s="4" t="s">
        <v>37</v>
      </c>
      <c r="M303" s="4" t="s">
        <v>493</v>
      </c>
      <c r="N303" s="4" t="s">
        <v>331</v>
      </c>
      <c r="O303" s="4"/>
      <c r="P303" s="4" t="s">
        <v>303</v>
      </c>
      <c r="Q303" s="4" t="s">
        <v>12</v>
      </c>
      <c r="R303" s="4" t="s">
        <v>12</v>
      </c>
      <c r="S303" s="4"/>
      <c r="T303" s="4"/>
      <c r="U303" s="4" t="s">
        <v>181</v>
      </c>
      <c r="V303" s="4" t="s">
        <v>330</v>
      </c>
      <c r="W303" s="5" t="s">
        <v>25</v>
      </c>
      <c r="X303" s="4" t="s">
        <v>330</v>
      </c>
      <c r="Y303" s="4" t="s">
        <v>86</v>
      </c>
      <c r="Z303" s="5" t="s">
        <v>492</v>
      </c>
      <c r="AA303" s="4"/>
      <c r="AB303" s="4"/>
      <c r="AC303" s="4"/>
      <c r="AD303" s="4"/>
      <c r="AE303" s="4" t="s">
        <v>491</v>
      </c>
      <c r="AF303" s="4" t="s">
        <v>490</v>
      </c>
      <c r="AG303" s="4"/>
      <c r="AH303" s="4" t="s">
        <v>489</v>
      </c>
      <c r="AI303" s="4" t="s">
        <v>488</v>
      </c>
      <c r="AJ303" s="5" t="s">
        <v>25</v>
      </c>
      <c r="AK303" t="s">
        <v>62</v>
      </c>
    </row>
    <row r="304" spans="1:37" ht="38.25" x14ac:dyDescent="0.2">
      <c r="A304" s="5" t="s">
        <v>487</v>
      </c>
      <c r="B304" s="4" t="s">
        <v>486</v>
      </c>
      <c r="C304" s="4" t="s">
        <v>485</v>
      </c>
      <c r="D304" s="4"/>
      <c r="E304" s="4" t="s">
        <v>21</v>
      </c>
      <c r="F304" s="4"/>
      <c r="G304" s="4" t="s">
        <v>484</v>
      </c>
      <c r="H304" s="4" t="s">
        <v>347</v>
      </c>
      <c r="I304" s="4"/>
      <c r="J304" s="4" t="s">
        <v>334</v>
      </c>
      <c r="K304" s="4" t="s">
        <v>483</v>
      </c>
      <c r="L304" s="4" t="s">
        <v>37</v>
      </c>
      <c r="M304" s="4" t="s">
        <v>482</v>
      </c>
      <c r="N304" s="4" t="s">
        <v>331</v>
      </c>
      <c r="O304" s="4"/>
      <c r="P304" s="4" t="s">
        <v>481</v>
      </c>
      <c r="Q304" s="4" t="s">
        <v>12</v>
      </c>
      <c r="R304" s="4" t="s">
        <v>12</v>
      </c>
      <c r="S304" s="4"/>
      <c r="T304" s="4"/>
      <c r="U304" s="4" t="s">
        <v>181</v>
      </c>
      <c r="V304" s="4" t="s">
        <v>330</v>
      </c>
      <c r="W304" s="5" t="s">
        <v>25</v>
      </c>
      <c r="X304" s="4" t="s">
        <v>330</v>
      </c>
      <c r="Y304" s="4" t="s">
        <v>86</v>
      </c>
      <c r="Z304" s="5" t="s">
        <v>480</v>
      </c>
      <c r="AA304" s="4"/>
      <c r="AB304" s="4"/>
      <c r="AC304" s="4"/>
      <c r="AD304" s="4"/>
      <c r="AE304" s="4" t="s">
        <v>479</v>
      </c>
      <c r="AF304" s="4" t="s">
        <v>478</v>
      </c>
      <c r="AG304" s="4"/>
      <c r="AH304" s="4" t="s">
        <v>477</v>
      </c>
      <c r="AI304" s="4" t="s">
        <v>476</v>
      </c>
      <c r="AJ304" s="5" t="s">
        <v>25</v>
      </c>
      <c r="AK304" t="s">
        <v>62</v>
      </c>
    </row>
    <row r="305" spans="1:37" ht="38.25" x14ac:dyDescent="0.2">
      <c r="A305" s="5" t="s">
        <v>475</v>
      </c>
      <c r="B305" s="4" t="s">
        <v>474</v>
      </c>
      <c r="C305" s="4" t="s">
        <v>473</v>
      </c>
      <c r="D305" s="4"/>
      <c r="E305" s="4" t="s">
        <v>21</v>
      </c>
      <c r="F305" s="4"/>
      <c r="G305" s="4" t="s">
        <v>472</v>
      </c>
      <c r="H305" s="4" t="s">
        <v>347</v>
      </c>
      <c r="I305" s="4"/>
      <c r="J305" s="4" t="s">
        <v>334</v>
      </c>
      <c r="K305" s="4" t="s">
        <v>471</v>
      </c>
      <c r="L305" s="4" t="s">
        <v>37</v>
      </c>
      <c r="M305" s="4" t="s">
        <v>470</v>
      </c>
      <c r="N305" s="4" t="s">
        <v>331</v>
      </c>
      <c r="O305" s="4"/>
      <c r="P305" s="4" t="s">
        <v>458</v>
      </c>
      <c r="Q305" s="4" t="s">
        <v>12</v>
      </c>
      <c r="R305" s="4" t="s">
        <v>12</v>
      </c>
      <c r="S305" s="4"/>
      <c r="T305" s="4"/>
      <c r="U305" s="4" t="s">
        <v>181</v>
      </c>
      <c r="V305" s="4" t="s">
        <v>330</v>
      </c>
      <c r="W305" s="5" t="s">
        <v>25</v>
      </c>
      <c r="X305" s="4" t="s">
        <v>330</v>
      </c>
      <c r="Y305" s="4" t="s">
        <v>86</v>
      </c>
      <c r="Z305" s="5" t="s">
        <v>469</v>
      </c>
      <c r="AA305" s="4"/>
      <c r="AB305" s="4"/>
      <c r="AC305" s="4"/>
      <c r="AD305" s="4"/>
      <c r="AE305" s="4" t="s">
        <v>468</v>
      </c>
      <c r="AF305" s="4" t="s">
        <v>467</v>
      </c>
      <c r="AG305" s="4"/>
      <c r="AH305" s="4" t="s">
        <v>466</v>
      </c>
      <c r="AI305" s="4" t="s">
        <v>465</v>
      </c>
      <c r="AJ305" s="5" t="s">
        <v>25</v>
      </c>
      <c r="AK305" t="s">
        <v>62</v>
      </c>
    </row>
    <row r="306" spans="1:37" ht="25.5" x14ac:dyDescent="0.2">
      <c r="A306" s="5" t="s">
        <v>464</v>
      </c>
      <c r="B306" s="4" t="s">
        <v>463</v>
      </c>
      <c r="C306" s="4" t="s">
        <v>462</v>
      </c>
      <c r="D306" s="4"/>
      <c r="E306" s="4" t="s">
        <v>21</v>
      </c>
      <c r="F306" s="4"/>
      <c r="G306" s="4" t="s">
        <v>461</v>
      </c>
      <c r="H306" s="4"/>
      <c r="I306" s="4"/>
      <c r="J306" s="4" t="s">
        <v>334</v>
      </c>
      <c r="K306" s="4" t="s">
        <v>460</v>
      </c>
      <c r="L306" s="4" t="s">
        <v>37</v>
      </c>
      <c r="M306" s="4" t="s">
        <v>459</v>
      </c>
      <c r="N306" s="4" t="s">
        <v>331</v>
      </c>
      <c r="O306" s="4"/>
      <c r="P306" s="4" t="s">
        <v>458</v>
      </c>
      <c r="Q306" s="4" t="s">
        <v>12</v>
      </c>
      <c r="R306" s="4" t="s">
        <v>12</v>
      </c>
      <c r="S306" s="4"/>
      <c r="T306" s="4"/>
      <c r="U306" s="4" t="s">
        <v>181</v>
      </c>
      <c r="V306" s="4" t="s">
        <v>330</v>
      </c>
      <c r="W306" s="5" t="s">
        <v>25</v>
      </c>
      <c r="X306" s="4" t="s">
        <v>330</v>
      </c>
      <c r="Y306" s="4" t="s">
        <v>86</v>
      </c>
      <c r="Z306" s="5" t="s">
        <v>457</v>
      </c>
      <c r="AA306" s="4"/>
      <c r="AB306" s="4"/>
      <c r="AC306" s="4"/>
      <c r="AD306" s="4"/>
      <c r="AE306" s="4" t="s">
        <v>456</v>
      </c>
      <c r="AF306" s="4" t="s">
        <v>455</v>
      </c>
      <c r="AG306" s="4"/>
      <c r="AH306" s="4" t="s">
        <v>454</v>
      </c>
      <c r="AI306" s="4" t="s">
        <v>453</v>
      </c>
      <c r="AJ306" s="5" t="s">
        <v>25</v>
      </c>
      <c r="AK306" t="s">
        <v>62</v>
      </c>
    </row>
    <row r="307" spans="1:37" ht="25.5" x14ac:dyDescent="0.2">
      <c r="A307" s="5" t="s">
        <v>452</v>
      </c>
      <c r="B307" s="4" t="s">
        <v>451</v>
      </c>
      <c r="C307" s="4" t="s">
        <v>450</v>
      </c>
      <c r="D307" s="4"/>
      <c r="E307" s="4" t="s">
        <v>21</v>
      </c>
      <c r="F307" s="4"/>
      <c r="G307" s="4" t="s">
        <v>449</v>
      </c>
      <c r="H307" s="4"/>
      <c r="I307" s="4"/>
      <c r="J307" s="4" t="s">
        <v>334</v>
      </c>
      <c r="K307" s="4" t="s">
        <v>448</v>
      </c>
      <c r="L307" s="4" t="s">
        <v>37</v>
      </c>
      <c r="M307" s="4" t="s">
        <v>447</v>
      </c>
      <c r="N307" s="4" t="s">
        <v>331</v>
      </c>
      <c r="O307" s="4"/>
      <c r="P307" s="4" t="s">
        <v>446</v>
      </c>
      <c r="Q307" s="4" t="s">
        <v>12</v>
      </c>
      <c r="R307" s="4" t="s">
        <v>12</v>
      </c>
      <c r="S307" s="4"/>
      <c r="T307" s="4"/>
      <c r="U307" s="4" t="s">
        <v>181</v>
      </c>
      <c r="V307" s="4" t="s">
        <v>330</v>
      </c>
      <c r="W307" s="5" t="s">
        <v>25</v>
      </c>
      <c r="X307" s="4" t="s">
        <v>330</v>
      </c>
      <c r="Y307" s="4" t="s">
        <v>86</v>
      </c>
      <c r="Z307" s="5" t="s">
        <v>445</v>
      </c>
      <c r="AA307" s="4"/>
      <c r="AB307" s="4"/>
      <c r="AC307" s="4"/>
      <c r="AD307" s="4"/>
      <c r="AE307" s="4" t="s">
        <v>444</v>
      </c>
      <c r="AF307" s="4" t="s">
        <v>443</v>
      </c>
      <c r="AG307" s="4"/>
      <c r="AH307" s="4" t="s">
        <v>442</v>
      </c>
      <c r="AI307" s="4" t="s">
        <v>441</v>
      </c>
      <c r="AJ307" s="5" t="s">
        <v>25</v>
      </c>
      <c r="AK307" t="s">
        <v>440</v>
      </c>
    </row>
    <row r="308" spans="1:37" ht="38.25" x14ac:dyDescent="0.2">
      <c r="A308" s="5" t="s">
        <v>439</v>
      </c>
      <c r="B308" s="4" t="s">
        <v>438</v>
      </c>
      <c r="C308" s="4" t="s">
        <v>437</v>
      </c>
      <c r="D308" s="4"/>
      <c r="E308" s="4" t="s">
        <v>21</v>
      </c>
      <c r="F308" s="4"/>
      <c r="G308" s="4" t="s">
        <v>436</v>
      </c>
      <c r="H308" s="4"/>
      <c r="I308" s="4"/>
      <c r="J308" s="4" t="s">
        <v>334</v>
      </c>
      <c r="K308" s="4" t="s">
        <v>435</v>
      </c>
      <c r="L308" s="4" t="s">
        <v>37</v>
      </c>
      <c r="M308" s="4" t="s">
        <v>434</v>
      </c>
      <c r="N308" s="4" t="s">
        <v>331</v>
      </c>
      <c r="O308" s="4"/>
      <c r="P308" s="4" t="s">
        <v>7</v>
      </c>
      <c r="Q308" s="4" t="s">
        <v>12</v>
      </c>
      <c r="R308" s="4" t="s">
        <v>12</v>
      </c>
      <c r="S308" s="4"/>
      <c r="T308" s="4"/>
      <c r="U308" s="4" t="s">
        <v>181</v>
      </c>
      <c r="V308" s="4" t="s">
        <v>330</v>
      </c>
      <c r="W308" s="5" t="s">
        <v>25</v>
      </c>
      <c r="X308" s="4" t="s">
        <v>330</v>
      </c>
      <c r="Y308" s="4" t="s">
        <v>86</v>
      </c>
      <c r="Z308" s="5" t="s">
        <v>433</v>
      </c>
      <c r="AA308" s="4"/>
      <c r="AB308" s="4"/>
      <c r="AC308" s="4"/>
      <c r="AD308" s="4"/>
      <c r="AE308" s="4" t="s">
        <v>432</v>
      </c>
      <c r="AF308" s="4" t="s">
        <v>431</v>
      </c>
      <c r="AG308" s="4"/>
      <c r="AH308" s="4" t="s">
        <v>430</v>
      </c>
      <c r="AI308" s="4" t="s">
        <v>429</v>
      </c>
      <c r="AJ308" s="5" t="s">
        <v>25</v>
      </c>
      <c r="AK308" t="s">
        <v>62</v>
      </c>
    </row>
    <row r="309" spans="1:37" ht="38.25" x14ac:dyDescent="0.2">
      <c r="A309" s="5" t="s">
        <v>428</v>
      </c>
      <c r="B309" s="4" t="s">
        <v>427</v>
      </c>
      <c r="C309" s="4" t="s">
        <v>426</v>
      </c>
      <c r="D309" s="4"/>
      <c r="E309" s="4" t="s">
        <v>21</v>
      </c>
      <c r="F309" s="4"/>
      <c r="G309" s="4" t="s">
        <v>425</v>
      </c>
      <c r="H309" s="4"/>
      <c r="I309" s="4"/>
      <c r="J309" s="4" t="s">
        <v>334</v>
      </c>
      <c r="K309" s="4" t="s">
        <v>424</v>
      </c>
      <c r="L309" s="4" t="s">
        <v>37</v>
      </c>
      <c r="M309" s="4" t="s">
        <v>423</v>
      </c>
      <c r="N309" s="4" t="s">
        <v>331</v>
      </c>
      <c r="O309" s="4"/>
      <c r="P309" s="4" t="s">
        <v>86</v>
      </c>
      <c r="Q309" s="4" t="s">
        <v>12</v>
      </c>
      <c r="R309" s="4" t="s">
        <v>12</v>
      </c>
      <c r="S309" s="4"/>
      <c r="T309" s="4"/>
      <c r="U309" s="4" t="s">
        <v>181</v>
      </c>
      <c r="V309" s="4" t="s">
        <v>330</v>
      </c>
      <c r="W309" s="5" t="s">
        <v>25</v>
      </c>
      <c r="X309" s="4" t="s">
        <v>330</v>
      </c>
      <c r="Y309" s="4" t="s">
        <v>86</v>
      </c>
      <c r="Z309" s="5" t="s">
        <v>422</v>
      </c>
      <c r="AA309" s="4"/>
      <c r="AB309" s="4"/>
      <c r="AC309" s="4"/>
      <c r="AD309" s="4"/>
      <c r="AE309" s="4" t="s">
        <v>421</v>
      </c>
      <c r="AF309" s="4" t="s">
        <v>420</v>
      </c>
      <c r="AG309" s="4"/>
      <c r="AH309" s="4" t="s">
        <v>419</v>
      </c>
      <c r="AI309" s="4" t="s">
        <v>418</v>
      </c>
      <c r="AJ309" s="5" t="s">
        <v>25</v>
      </c>
      <c r="AK309" t="s">
        <v>62</v>
      </c>
    </row>
    <row r="310" spans="1:37" ht="38.25" x14ac:dyDescent="0.2">
      <c r="A310" s="5" t="s">
        <v>417</v>
      </c>
      <c r="B310" s="4" t="s">
        <v>416</v>
      </c>
      <c r="C310" s="4" t="s">
        <v>415</v>
      </c>
      <c r="D310" s="4"/>
      <c r="E310" s="4" t="s">
        <v>21</v>
      </c>
      <c r="F310" s="4"/>
      <c r="G310" s="4" t="s">
        <v>414</v>
      </c>
      <c r="H310" s="4"/>
      <c r="I310" s="4"/>
      <c r="J310" s="4" t="s">
        <v>334</v>
      </c>
      <c r="K310" s="4" t="s">
        <v>413</v>
      </c>
      <c r="L310" s="4" t="s">
        <v>37</v>
      </c>
      <c r="M310" s="4" t="s">
        <v>412</v>
      </c>
      <c r="N310" s="4" t="s">
        <v>331</v>
      </c>
      <c r="O310" s="4"/>
      <c r="P310" s="4" t="s">
        <v>103</v>
      </c>
      <c r="Q310" s="4" t="s">
        <v>12</v>
      </c>
      <c r="R310" s="4" t="s">
        <v>12</v>
      </c>
      <c r="S310" s="4"/>
      <c r="T310" s="4"/>
      <c r="U310" s="4" t="s">
        <v>181</v>
      </c>
      <c r="V310" s="4" t="s">
        <v>330</v>
      </c>
      <c r="W310" s="5" t="s">
        <v>25</v>
      </c>
      <c r="X310" s="4" t="s">
        <v>330</v>
      </c>
      <c r="Y310" s="4" t="s">
        <v>86</v>
      </c>
      <c r="Z310" s="5" t="s">
        <v>411</v>
      </c>
      <c r="AA310" s="4"/>
      <c r="AB310" s="4"/>
      <c r="AC310" s="4"/>
      <c r="AD310" s="4"/>
      <c r="AE310" s="4" t="s">
        <v>410</v>
      </c>
      <c r="AF310" s="4" t="s">
        <v>409</v>
      </c>
      <c r="AG310" s="4"/>
      <c r="AH310" s="4" t="s">
        <v>408</v>
      </c>
      <c r="AI310" s="4" t="s">
        <v>407</v>
      </c>
      <c r="AJ310" s="5" t="s">
        <v>25</v>
      </c>
      <c r="AK310" t="s">
        <v>62</v>
      </c>
    </row>
    <row r="311" spans="1:37" ht="38.25" x14ac:dyDescent="0.2">
      <c r="A311" s="5" t="s">
        <v>406</v>
      </c>
      <c r="B311" s="4" t="s">
        <v>405</v>
      </c>
      <c r="C311" s="4" t="s">
        <v>404</v>
      </c>
      <c r="D311" s="4"/>
      <c r="E311" s="4" t="s">
        <v>21</v>
      </c>
      <c r="F311" s="4"/>
      <c r="G311" s="4" t="s">
        <v>403</v>
      </c>
      <c r="H311" s="4" t="s">
        <v>402</v>
      </c>
      <c r="I311" s="4"/>
      <c r="J311" s="4" t="s">
        <v>334</v>
      </c>
      <c r="K311" s="4" t="s">
        <v>401</v>
      </c>
      <c r="L311" s="4" t="s">
        <v>37</v>
      </c>
      <c r="M311" s="4" t="s">
        <v>400</v>
      </c>
      <c r="N311" s="4" t="s">
        <v>331</v>
      </c>
      <c r="O311" s="4"/>
      <c r="P311" s="4" t="s">
        <v>103</v>
      </c>
      <c r="Q311" s="4" t="s">
        <v>12</v>
      </c>
      <c r="R311" s="4" t="s">
        <v>12</v>
      </c>
      <c r="S311" s="4"/>
      <c r="T311" s="4"/>
      <c r="U311" s="4" t="s">
        <v>181</v>
      </c>
      <c r="V311" s="4" t="s">
        <v>330</v>
      </c>
      <c r="W311" s="5" t="s">
        <v>25</v>
      </c>
      <c r="X311" s="4" t="s">
        <v>330</v>
      </c>
      <c r="Y311" s="4" t="s">
        <v>86</v>
      </c>
      <c r="Z311" s="5" t="s">
        <v>399</v>
      </c>
      <c r="AA311" s="4"/>
      <c r="AB311" s="4"/>
      <c r="AC311" s="4"/>
      <c r="AD311" s="4"/>
      <c r="AE311" s="4" t="s">
        <v>398</v>
      </c>
      <c r="AF311" s="4" t="s">
        <v>397</v>
      </c>
      <c r="AG311" s="4"/>
      <c r="AH311" s="4" t="s">
        <v>396</v>
      </c>
      <c r="AI311" s="4" t="s">
        <v>395</v>
      </c>
      <c r="AJ311" s="5" t="s">
        <v>25</v>
      </c>
      <c r="AK311" t="s">
        <v>62</v>
      </c>
    </row>
    <row r="312" spans="1:37" ht="38.25" x14ac:dyDescent="0.2">
      <c r="A312" s="5" t="s">
        <v>394</v>
      </c>
      <c r="B312" s="4" t="s">
        <v>393</v>
      </c>
      <c r="C312" s="4" t="s">
        <v>392</v>
      </c>
      <c r="D312" s="4"/>
      <c r="E312" s="4" t="s">
        <v>21</v>
      </c>
      <c r="F312" s="4"/>
      <c r="G312" s="4" t="s">
        <v>391</v>
      </c>
      <c r="H312" s="4"/>
      <c r="I312" s="4"/>
      <c r="J312" s="4" t="s">
        <v>334</v>
      </c>
      <c r="K312" s="4" t="s">
        <v>390</v>
      </c>
      <c r="L312" s="4" t="s">
        <v>37</v>
      </c>
      <c r="M312" s="4" t="s">
        <v>389</v>
      </c>
      <c r="N312" s="4" t="s">
        <v>331</v>
      </c>
      <c r="O312" s="4"/>
      <c r="P312" s="4" t="s">
        <v>67</v>
      </c>
      <c r="Q312" s="4" t="s">
        <v>12</v>
      </c>
      <c r="R312" s="4" t="s">
        <v>12</v>
      </c>
      <c r="S312" s="4"/>
      <c r="T312" s="4"/>
      <c r="U312" s="4" t="s">
        <v>181</v>
      </c>
      <c r="V312" s="4" t="s">
        <v>330</v>
      </c>
      <c r="W312" s="5" t="s">
        <v>25</v>
      </c>
      <c r="X312" s="4" t="s">
        <v>330</v>
      </c>
      <c r="Y312" s="4" t="s">
        <v>86</v>
      </c>
      <c r="Z312" s="5" t="s">
        <v>388</v>
      </c>
      <c r="AA312" s="4"/>
      <c r="AB312" s="4"/>
      <c r="AC312" s="4"/>
      <c r="AD312" s="4"/>
      <c r="AE312" s="4" t="s">
        <v>387</v>
      </c>
      <c r="AF312" s="4" t="s">
        <v>386</v>
      </c>
      <c r="AG312" s="4"/>
      <c r="AH312" s="4" t="s">
        <v>385</v>
      </c>
      <c r="AI312" s="4" t="s">
        <v>384</v>
      </c>
      <c r="AJ312" s="5" t="s">
        <v>25</v>
      </c>
      <c r="AK312" t="s">
        <v>62</v>
      </c>
    </row>
    <row r="313" spans="1:37" ht="38.25" x14ac:dyDescent="0.2">
      <c r="A313" s="5" t="s">
        <v>383</v>
      </c>
      <c r="B313" s="4" t="s">
        <v>382</v>
      </c>
      <c r="C313" s="4" t="s">
        <v>381</v>
      </c>
      <c r="D313" s="4"/>
      <c r="E313" s="4" t="s">
        <v>21</v>
      </c>
      <c r="F313" s="4"/>
      <c r="G313" s="4" t="s">
        <v>380</v>
      </c>
      <c r="H313" s="4"/>
      <c r="I313" s="4"/>
      <c r="J313" s="4" t="s">
        <v>334</v>
      </c>
      <c r="K313" s="4" t="s">
        <v>379</v>
      </c>
      <c r="L313" s="4" t="s">
        <v>37</v>
      </c>
      <c r="M313" s="4" t="s">
        <v>378</v>
      </c>
      <c r="N313" s="4" t="s">
        <v>331</v>
      </c>
      <c r="O313" s="4"/>
      <c r="P313" s="4" t="s">
        <v>49</v>
      </c>
      <c r="Q313" s="4" t="s">
        <v>12</v>
      </c>
      <c r="R313" s="4" t="s">
        <v>12</v>
      </c>
      <c r="S313" s="4"/>
      <c r="T313" s="4"/>
      <c r="U313" s="4" t="s">
        <v>181</v>
      </c>
      <c r="V313" s="4" t="s">
        <v>330</v>
      </c>
      <c r="W313" s="5" t="s">
        <v>25</v>
      </c>
      <c r="X313" s="4" t="s">
        <v>330</v>
      </c>
      <c r="Y313" s="4" t="s">
        <v>86</v>
      </c>
      <c r="Z313" s="5" t="s">
        <v>377</v>
      </c>
      <c r="AA313" s="4"/>
      <c r="AB313" s="4"/>
      <c r="AC313" s="4"/>
      <c r="AD313" s="4"/>
      <c r="AE313" s="4" t="s">
        <v>376</v>
      </c>
      <c r="AF313" s="4" t="s">
        <v>375</v>
      </c>
      <c r="AG313" s="4"/>
      <c r="AH313" s="4" t="s">
        <v>374</v>
      </c>
      <c r="AI313" s="4" t="s">
        <v>373</v>
      </c>
      <c r="AJ313" s="5" t="s">
        <v>25</v>
      </c>
      <c r="AK313" t="s">
        <v>62</v>
      </c>
    </row>
    <row r="314" spans="1:37" ht="25.5" x14ac:dyDescent="0.2">
      <c r="A314" s="5" t="s">
        <v>372</v>
      </c>
      <c r="B314" s="4" t="s">
        <v>371</v>
      </c>
      <c r="C314" s="4" t="s">
        <v>370</v>
      </c>
      <c r="D314" s="4"/>
      <c r="E314" s="4" t="s">
        <v>21</v>
      </c>
      <c r="F314" s="4"/>
      <c r="G314" s="4" t="s">
        <v>369</v>
      </c>
      <c r="H314" s="4"/>
      <c r="I314" s="4"/>
      <c r="J314" s="4" t="s">
        <v>334</v>
      </c>
      <c r="K314" s="4" t="s">
        <v>368</v>
      </c>
      <c r="L314" s="4" t="s">
        <v>37</v>
      </c>
      <c r="M314" s="4" t="s">
        <v>357</v>
      </c>
      <c r="N314" s="4" t="s">
        <v>331</v>
      </c>
      <c r="O314" s="4"/>
      <c r="P314" s="4" t="s">
        <v>49</v>
      </c>
      <c r="Q314" s="4" t="s">
        <v>12</v>
      </c>
      <c r="R314" s="4" t="s">
        <v>12</v>
      </c>
      <c r="S314" s="4"/>
      <c r="T314" s="4"/>
      <c r="U314" s="4" t="s">
        <v>181</v>
      </c>
      <c r="V314" s="4" t="s">
        <v>330</v>
      </c>
      <c r="W314" s="5" t="s">
        <v>25</v>
      </c>
      <c r="X314" s="4" t="s">
        <v>330</v>
      </c>
      <c r="Y314" s="4" t="s">
        <v>86</v>
      </c>
      <c r="Z314" s="5" t="s">
        <v>367</v>
      </c>
      <c r="AA314" s="4"/>
      <c r="AB314" s="4"/>
      <c r="AC314" s="4"/>
      <c r="AD314" s="4"/>
      <c r="AE314" s="4" t="s">
        <v>366</v>
      </c>
      <c r="AF314" s="4" t="s">
        <v>365</v>
      </c>
      <c r="AG314" s="4"/>
      <c r="AH314" s="4" t="s">
        <v>364</v>
      </c>
      <c r="AI314" s="4" t="s">
        <v>363</v>
      </c>
      <c r="AJ314" s="5" t="s">
        <v>25</v>
      </c>
      <c r="AK314" t="s">
        <v>62</v>
      </c>
    </row>
    <row r="315" spans="1:37" ht="38.25" x14ac:dyDescent="0.2">
      <c r="A315" s="5" t="s">
        <v>362</v>
      </c>
      <c r="B315" s="4" t="s">
        <v>361</v>
      </c>
      <c r="C315" s="4" t="s">
        <v>360</v>
      </c>
      <c r="D315" s="4"/>
      <c r="E315" s="4" t="s">
        <v>21</v>
      </c>
      <c r="F315" s="4"/>
      <c r="G315" s="4" t="s">
        <v>359</v>
      </c>
      <c r="H315" s="4"/>
      <c r="I315" s="4"/>
      <c r="J315" s="4" t="s">
        <v>334</v>
      </c>
      <c r="K315" s="4" t="s">
        <v>358</v>
      </c>
      <c r="L315" s="4" t="s">
        <v>37</v>
      </c>
      <c r="M315" s="4" t="s">
        <v>357</v>
      </c>
      <c r="N315" s="4" t="s">
        <v>331</v>
      </c>
      <c r="O315" s="4"/>
      <c r="P315" s="4" t="s">
        <v>49</v>
      </c>
      <c r="Q315" s="4" t="s">
        <v>12</v>
      </c>
      <c r="R315" s="4" t="s">
        <v>12</v>
      </c>
      <c r="S315" s="4"/>
      <c r="T315" s="4"/>
      <c r="U315" s="4" t="s">
        <v>181</v>
      </c>
      <c r="V315" s="4" t="s">
        <v>330</v>
      </c>
      <c r="W315" s="5" t="s">
        <v>25</v>
      </c>
      <c r="X315" s="4" t="s">
        <v>330</v>
      </c>
      <c r="Y315" s="4" t="s">
        <v>86</v>
      </c>
      <c r="Z315" s="5" t="s">
        <v>356</v>
      </c>
      <c r="AA315" s="4"/>
      <c r="AB315" s="4"/>
      <c r="AC315" s="4"/>
      <c r="AD315" s="4"/>
      <c r="AE315" s="4" t="s">
        <v>355</v>
      </c>
      <c r="AF315" s="4" t="s">
        <v>354</v>
      </c>
      <c r="AG315" s="4"/>
      <c r="AH315" s="4" t="s">
        <v>353</v>
      </c>
      <c r="AI315" s="4" t="s">
        <v>352</v>
      </c>
      <c r="AJ315" s="3" t="s">
        <v>25</v>
      </c>
      <c r="AK315" t="s">
        <v>62</v>
      </c>
    </row>
    <row r="316" spans="1:37" ht="25.5" x14ac:dyDescent="0.2">
      <c r="A316" s="5" t="s">
        <v>351</v>
      </c>
      <c r="B316" s="4" t="s">
        <v>350</v>
      </c>
      <c r="C316" s="4" t="s">
        <v>349</v>
      </c>
      <c r="D316" s="4"/>
      <c r="E316" s="4" t="s">
        <v>21</v>
      </c>
      <c r="F316" s="4"/>
      <c r="G316" s="4" t="s">
        <v>348</v>
      </c>
      <c r="H316" s="4" t="s">
        <v>347</v>
      </c>
      <c r="I316" s="4"/>
      <c r="J316" s="4" t="s">
        <v>334</v>
      </c>
      <c r="K316" s="4" t="s">
        <v>346</v>
      </c>
      <c r="L316" s="4" t="s">
        <v>37</v>
      </c>
      <c r="M316" s="4" t="s">
        <v>345</v>
      </c>
      <c r="N316" s="4" t="s">
        <v>331</v>
      </c>
      <c r="O316" s="4"/>
      <c r="P316" s="4" t="s">
        <v>49</v>
      </c>
      <c r="Q316" s="4" t="s">
        <v>12</v>
      </c>
      <c r="R316" s="4" t="s">
        <v>12</v>
      </c>
      <c r="S316" s="4"/>
      <c r="T316" s="4"/>
      <c r="U316" s="4" t="s">
        <v>181</v>
      </c>
      <c r="V316" s="4" t="s">
        <v>330</v>
      </c>
      <c r="W316" s="5" t="s">
        <v>25</v>
      </c>
      <c r="X316" s="4" t="s">
        <v>330</v>
      </c>
      <c r="Y316" s="4" t="s">
        <v>86</v>
      </c>
      <c r="Z316" s="5" t="s">
        <v>344</v>
      </c>
      <c r="AA316" s="4"/>
      <c r="AB316" s="4"/>
      <c r="AC316" s="4"/>
      <c r="AD316" s="4"/>
      <c r="AE316" s="4" t="s">
        <v>343</v>
      </c>
      <c r="AF316" s="4" t="s">
        <v>342</v>
      </c>
      <c r="AG316" s="4"/>
      <c r="AH316" s="4" t="s">
        <v>341</v>
      </c>
      <c r="AI316" s="4" t="s">
        <v>340</v>
      </c>
      <c r="AJ316" s="5" t="s">
        <v>25</v>
      </c>
      <c r="AK316" t="s">
        <v>62</v>
      </c>
    </row>
    <row r="317" spans="1:37" ht="38.25" x14ac:dyDescent="0.2">
      <c r="A317" s="5" t="s">
        <v>339</v>
      </c>
      <c r="B317" s="4" t="s">
        <v>338</v>
      </c>
      <c r="C317" s="4" t="s">
        <v>337</v>
      </c>
      <c r="D317" s="4"/>
      <c r="E317" s="4" t="s">
        <v>21</v>
      </c>
      <c r="F317" s="4"/>
      <c r="G317" s="4" t="s">
        <v>336</v>
      </c>
      <c r="H317" s="4" t="s">
        <v>335</v>
      </c>
      <c r="I317" s="4"/>
      <c r="J317" s="4" t="s">
        <v>334</v>
      </c>
      <c r="K317" s="4" t="s">
        <v>333</v>
      </c>
      <c r="L317" s="4" t="s">
        <v>37</v>
      </c>
      <c r="M317" s="4" t="s">
        <v>332</v>
      </c>
      <c r="N317" s="4" t="s">
        <v>331</v>
      </c>
      <c r="O317" s="4"/>
      <c r="P317" s="4" t="s">
        <v>106</v>
      </c>
      <c r="Q317" s="4" t="s">
        <v>12</v>
      </c>
      <c r="R317" s="4" t="s">
        <v>12</v>
      </c>
      <c r="S317" s="4"/>
      <c r="T317" s="4"/>
      <c r="U317" s="4" t="s">
        <v>181</v>
      </c>
      <c r="V317" s="4" t="s">
        <v>330</v>
      </c>
      <c r="W317" s="5" t="s">
        <v>25</v>
      </c>
      <c r="X317" s="4" t="s">
        <v>330</v>
      </c>
      <c r="Y317" s="4" t="s">
        <v>86</v>
      </c>
      <c r="Z317" s="5" t="s">
        <v>329</v>
      </c>
      <c r="AA317" s="4"/>
      <c r="AB317" s="4"/>
      <c r="AC317" s="4"/>
      <c r="AD317" s="4"/>
      <c r="AE317" s="4" t="s">
        <v>328</v>
      </c>
      <c r="AF317" s="4" t="s">
        <v>327</v>
      </c>
      <c r="AG317" s="4"/>
      <c r="AH317" s="4" t="s">
        <v>326</v>
      </c>
      <c r="AI317" s="4" t="s">
        <v>325</v>
      </c>
      <c r="AJ317" s="5" t="s">
        <v>25</v>
      </c>
      <c r="AK317" t="s">
        <v>62</v>
      </c>
    </row>
    <row r="318" spans="1:37" ht="25.5" x14ac:dyDescent="0.2">
      <c r="A318" s="5" t="s">
        <v>324</v>
      </c>
      <c r="B318" s="4" t="s">
        <v>323</v>
      </c>
      <c r="C318" s="4" t="s">
        <v>322</v>
      </c>
      <c r="D318" s="4"/>
      <c r="E318" s="4" t="s">
        <v>21</v>
      </c>
      <c r="F318" s="4"/>
      <c r="G318" s="4" t="s">
        <v>321</v>
      </c>
      <c r="H318" s="4"/>
      <c r="I318" s="4"/>
      <c r="J318" s="4" t="s">
        <v>18</v>
      </c>
      <c r="K318" s="4" t="s">
        <v>320</v>
      </c>
      <c r="L318" s="4" t="s">
        <v>37</v>
      </c>
      <c r="M318" s="4"/>
      <c r="N318" s="4" t="s">
        <v>15</v>
      </c>
      <c r="O318" s="4" t="s">
        <v>319</v>
      </c>
      <c r="P318" s="4" t="s">
        <v>106</v>
      </c>
      <c r="Q318" s="4" t="s">
        <v>12</v>
      </c>
      <c r="R318" s="4" t="s">
        <v>12</v>
      </c>
      <c r="S318" s="4"/>
      <c r="T318" s="4" t="s">
        <v>318</v>
      </c>
      <c r="U318" s="4" t="s">
        <v>10</v>
      </c>
      <c r="V318" s="4" t="s">
        <v>8</v>
      </c>
      <c r="W318" s="5" t="s">
        <v>317</v>
      </c>
      <c r="X318" s="4" t="s">
        <v>8</v>
      </c>
      <c r="Y318" s="4" t="s">
        <v>316</v>
      </c>
      <c r="Z318" s="5" t="s">
        <v>315</v>
      </c>
      <c r="AA318" s="4"/>
      <c r="AB318" s="4"/>
      <c r="AC318" s="4"/>
      <c r="AD318" s="4"/>
      <c r="AE318" s="4" t="s">
        <v>314</v>
      </c>
      <c r="AF318" s="4" t="s">
        <v>313</v>
      </c>
      <c r="AG318" s="4"/>
      <c r="AH318" s="4" t="s">
        <v>312</v>
      </c>
      <c r="AI318" s="4" t="s">
        <v>311</v>
      </c>
      <c r="AJ318" s="3" t="s">
        <v>25</v>
      </c>
      <c r="AK318" t="s">
        <v>0</v>
      </c>
    </row>
    <row r="319" spans="1:37" ht="25.5" x14ac:dyDescent="0.2">
      <c r="A319" s="5" t="s">
        <v>310</v>
      </c>
      <c r="B319" s="4" t="s">
        <v>309</v>
      </c>
      <c r="C319" s="4" t="s">
        <v>308</v>
      </c>
      <c r="D319" s="4"/>
      <c r="E319" s="4" t="s">
        <v>21</v>
      </c>
      <c r="F319" s="4"/>
      <c r="G319" s="4" t="s">
        <v>307</v>
      </c>
      <c r="H319" s="4"/>
      <c r="I319" s="4"/>
      <c r="J319" s="4" t="s">
        <v>306</v>
      </c>
      <c r="K319" s="4" t="s">
        <v>305</v>
      </c>
      <c r="L319" s="4" t="s">
        <v>37</v>
      </c>
      <c r="M319" s="4" t="s">
        <v>304</v>
      </c>
      <c r="N319" s="4" t="s">
        <v>15</v>
      </c>
      <c r="O319" s="4"/>
      <c r="P319" s="4" t="s">
        <v>303</v>
      </c>
      <c r="Q319" s="4" t="s">
        <v>12</v>
      </c>
      <c r="R319" s="4" t="s">
        <v>12</v>
      </c>
      <c r="S319" s="4"/>
      <c r="T319" s="4"/>
      <c r="U319" s="4" t="s">
        <v>181</v>
      </c>
      <c r="V319" s="4" t="s">
        <v>8</v>
      </c>
      <c r="W319" s="5" t="s">
        <v>25</v>
      </c>
      <c r="X319" s="4" t="s">
        <v>8</v>
      </c>
      <c r="Y319" s="4" t="s">
        <v>103</v>
      </c>
      <c r="Z319" s="5" t="s">
        <v>302</v>
      </c>
      <c r="AA319" s="4"/>
      <c r="AB319" s="4"/>
      <c r="AC319" s="4"/>
      <c r="AD319" s="4"/>
      <c r="AE319" s="4" t="s">
        <v>301</v>
      </c>
      <c r="AF319" s="4" t="s">
        <v>300</v>
      </c>
      <c r="AG319" s="4"/>
      <c r="AH319" s="4" t="s">
        <v>299</v>
      </c>
      <c r="AI319" s="4" t="s">
        <v>298</v>
      </c>
      <c r="AJ319" s="5" t="s">
        <v>25</v>
      </c>
      <c r="AK319" t="s">
        <v>62</v>
      </c>
    </row>
    <row r="320" spans="1:37" ht="51" x14ac:dyDescent="0.2">
      <c r="A320" s="5" t="s">
        <v>297</v>
      </c>
      <c r="B320" s="4" t="s">
        <v>296</v>
      </c>
      <c r="C320" s="4" t="s">
        <v>295</v>
      </c>
      <c r="D320" s="4"/>
      <c r="E320" s="4" t="s">
        <v>21</v>
      </c>
      <c r="F320" s="4"/>
      <c r="G320" s="4" t="s">
        <v>294</v>
      </c>
      <c r="H320" s="4"/>
      <c r="I320" s="4"/>
      <c r="J320" s="4" t="s">
        <v>279</v>
      </c>
      <c r="K320" s="4" t="s">
        <v>293</v>
      </c>
      <c r="L320" s="4" t="s">
        <v>16</v>
      </c>
      <c r="M320" s="4" t="s">
        <v>292</v>
      </c>
      <c r="N320" s="4" t="s">
        <v>15</v>
      </c>
      <c r="O320" s="4" t="s">
        <v>291</v>
      </c>
      <c r="P320" s="4" t="s">
        <v>290</v>
      </c>
      <c r="Q320" s="4" t="s">
        <v>12</v>
      </c>
      <c r="R320" s="4" t="s">
        <v>12</v>
      </c>
      <c r="S320" s="4"/>
      <c r="T320" s="4"/>
      <c r="U320" s="4" t="s">
        <v>181</v>
      </c>
      <c r="V320" s="4" t="s">
        <v>8</v>
      </c>
      <c r="W320" s="5" t="s">
        <v>289</v>
      </c>
      <c r="X320" s="4" t="s">
        <v>8</v>
      </c>
      <c r="Y320" s="4" t="s">
        <v>288</v>
      </c>
      <c r="Z320" s="5" t="s">
        <v>287</v>
      </c>
      <c r="AA320" s="4"/>
      <c r="AB320" s="4"/>
      <c r="AC320" s="4"/>
      <c r="AD320" s="4"/>
      <c r="AE320" s="4" t="s">
        <v>286</v>
      </c>
      <c r="AF320" s="4" t="s">
        <v>84</v>
      </c>
      <c r="AG320" s="4"/>
      <c r="AH320" s="4" t="s">
        <v>285</v>
      </c>
      <c r="AI320" s="4" t="s">
        <v>284</v>
      </c>
      <c r="AJ320" s="3" t="s">
        <v>25</v>
      </c>
      <c r="AK320" t="s">
        <v>62</v>
      </c>
    </row>
    <row r="321" spans="1:37" ht="63.75" x14ac:dyDescent="0.2">
      <c r="A321" s="5" t="s">
        <v>283</v>
      </c>
      <c r="B321" s="4" t="s">
        <v>282</v>
      </c>
      <c r="C321" s="4" t="s">
        <v>281</v>
      </c>
      <c r="D321" s="4"/>
      <c r="E321" s="4" t="s">
        <v>21</v>
      </c>
      <c r="F321" s="4"/>
      <c r="G321" s="4" t="s">
        <v>280</v>
      </c>
      <c r="H321" s="4"/>
      <c r="I321" s="4"/>
      <c r="J321" s="4" t="s">
        <v>279</v>
      </c>
      <c r="K321" s="4" t="s">
        <v>278</v>
      </c>
      <c r="L321" s="4" t="s">
        <v>37</v>
      </c>
      <c r="M321" s="4" t="s">
        <v>277</v>
      </c>
      <c r="N321" s="4" t="s">
        <v>276</v>
      </c>
      <c r="O321" s="4"/>
      <c r="P321" s="4" t="s">
        <v>204</v>
      </c>
      <c r="Q321" s="4" t="s">
        <v>12</v>
      </c>
      <c r="R321" s="4" t="s">
        <v>12</v>
      </c>
      <c r="S321" s="4"/>
      <c r="T321" s="4"/>
      <c r="U321" s="4" t="s">
        <v>181</v>
      </c>
      <c r="V321" s="4" t="s">
        <v>275</v>
      </c>
      <c r="W321" s="5" t="s">
        <v>25</v>
      </c>
      <c r="X321" s="4" t="s">
        <v>8</v>
      </c>
      <c r="Y321" s="4" t="s">
        <v>103</v>
      </c>
      <c r="Z321" s="5" t="s">
        <v>274</v>
      </c>
      <c r="AA321" s="4"/>
      <c r="AB321" s="4"/>
      <c r="AC321" s="4"/>
      <c r="AD321" s="4"/>
      <c r="AE321" s="4" t="s">
        <v>273</v>
      </c>
      <c r="AF321" s="4" t="s">
        <v>84</v>
      </c>
      <c r="AG321" s="4"/>
      <c r="AH321" s="4" t="s">
        <v>272</v>
      </c>
      <c r="AI321" s="4" t="s">
        <v>271</v>
      </c>
      <c r="AJ321" s="5" t="s">
        <v>25</v>
      </c>
      <c r="AK321" t="s">
        <v>62</v>
      </c>
    </row>
    <row r="322" spans="1:37" ht="25.5" x14ac:dyDescent="0.2">
      <c r="A322" s="5" t="s">
        <v>270</v>
      </c>
      <c r="B322" s="4" t="s">
        <v>269</v>
      </c>
      <c r="C322" s="4" t="s">
        <v>268</v>
      </c>
      <c r="D322" s="4"/>
      <c r="E322" s="4" t="s">
        <v>21</v>
      </c>
      <c r="F322" s="4"/>
      <c r="G322" s="4" t="s">
        <v>267</v>
      </c>
      <c r="H322" s="4"/>
      <c r="I322" s="4"/>
      <c r="J322" s="4" t="s">
        <v>255</v>
      </c>
      <c r="K322" s="4" t="s">
        <v>266</v>
      </c>
      <c r="L322" s="4" t="s">
        <v>37</v>
      </c>
      <c r="M322" s="4" t="s">
        <v>265</v>
      </c>
      <c r="N322" s="4" t="s">
        <v>182</v>
      </c>
      <c r="O322" s="4"/>
      <c r="P322" s="4" t="s">
        <v>67</v>
      </c>
      <c r="Q322" s="4" t="s">
        <v>12</v>
      </c>
      <c r="R322" s="4" t="s">
        <v>12</v>
      </c>
      <c r="S322" s="4"/>
      <c r="T322" s="4"/>
      <c r="U322" s="4" t="s">
        <v>181</v>
      </c>
      <c r="V322" s="4" t="s">
        <v>180</v>
      </c>
      <c r="W322" s="5" t="s">
        <v>25</v>
      </c>
      <c r="X322" s="4" t="s">
        <v>180</v>
      </c>
      <c r="Y322" s="4" t="s">
        <v>67</v>
      </c>
      <c r="Z322" s="5" t="s">
        <v>264</v>
      </c>
      <c r="AA322" s="4"/>
      <c r="AB322" s="4"/>
      <c r="AC322" s="4"/>
      <c r="AD322" s="4"/>
      <c r="AE322" s="4" t="s">
        <v>263</v>
      </c>
      <c r="AF322" s="4" t="s">
        <v>262</v>
      </c>
      <c r="AG322" s="4"/>
      <c r="AH322" s="4" t="s">
        <v>261</v>
      </c>
      <c r="AI322" s="4" t="s">
        <v>260</v>
      </c>
      <c r="AJ322" s="5" t="s">
        <v>25</v>
      </c>
      <c r="AK322" t="s">
        <v>62</v>
      </c>
    </row>
    <row r="323" spans="1:37" ht="38.25" x14ac:dyDescent="0.2">
      <c r="A323" s="5" t="s">
        <v>259</v>
      </c>
      <c r="B323" s="4" t="s">
        <v>258</v>
      </c>
      <c r="C323" s="4" t="s">
        <v>257</v>
      </c>
      <c r="D323" s="4"/>
      <c r="E323" s="4" t="s">
        <v>21</v>
      </c>
      <c r="F323" s="4"/>
      <c r="G323" s="4" t="s">
        <v>256</v>
      </c>
      <c r="H323" s="4"/>
      <c r="I323" s="4"/>
      <c r="J323" s="4" t="s">
        <v>255</v>
      </c>
      <c r="K323" s="4" t="s">
        <v>254</v>
      </c>
      <c r="L323" s="4" t="s">
        <v>37</v>
      </c>
      <c r="M323" s="4" t="s">
        <v>253</v>
      </c>
      <c r="N323" s="4" t="s">
        <v>182</v>
      </c>
      <c r="O323" s="4"/>
      <c r="P323" s="4" t="s">
        <v>103</v>
      </c>
      <c r="Q323" s="4" t="s">
        <v>12</v>
      </c>
      <c r="R323" s="4" t="s">
        <v>12</v>
      </c>
      <c r="S323" s="4"/>
      <c r="T323" s="4"/>
      <c r="U323" s="4" t="s">
        <v>181</v>
      </c>
      <c r="V323" s="4" t="s">
        <v>180</v>
      </c>
      <c r="W323" s="5" t="s">
        <v>25</v>
      </c>
      <c r="X323" s="4" t="s">
        <v>180</v>
      </c>
      <c r="Y323" s="4" t="s">
        <v>67</v>
      </c>
      <c r="Z323" s="5" t="s">
        <v>252</v>
      </c>
      <c r="AA323" s="4"/>
      <c r="AB323" s="4"/>
      <c r="AC323" s="4"/>
      <c r="AD323" s="4"/>
      <c r="AE323" s="4" t="s">
        <v>251</v>
      </c>
      <c r="AF323" s="4" t="s">
        <v>250</v>
      </c>
      <c r="AG323" s="4"/>
      <c r="AH323" s="4" t="s">
        <v>249</v>
      </c>
      <c r="AI323" s="4" t="s">
        <v>248</v>
      </c>
      <c r="AJ323" s="5" t="s">
        <v>25</v>
      </c>
      <c r="AK323" t="s">
        <v>62</v>
      </c>
    </row>
    <row r="324" spans="1:37" ht="38.25" x14ac:dyDescent="0.2">
      <c r="A324" s="5" t="s">
        <v>247</v>
      </c>
      <c r="B324" s="4" t="s">
        <v>246</v>
      </c>
      <c r="C324" s="4" t="s">
        <v>245</v>
      </c>
      <c r="D324" s="4"/>
      <c r="E324" s="4" t="s">
        <v>21</v>
      </c>
      <c r="F324" s="4"/>
      <c r="G324" s="4" t="s">
        <v>244</v>
      </c>
      <c r="H324" s="4"/>
      <c r="I324" s="4"/>
      <c r="J324" s="4" t="s">
        <v>243</v>
      </c>
      <c r="K324" s="4" t="s">
        <v>242</v>
      </c>
      <c r="L324" s="4" t="s">
        <v>37</v>
      </c>
      <c r="M324" s="4"/>
      <c r="N324" s="4" t="s">
        <v>230</v>
      </c>
      <c r="O324" s="4" t="s">
        <v>73</v>
      </c>
      <c r="P324" s="4" t="s">
        <v>13</v>
      </c>
      <c r="Q324" s="4" t="s">
        <v>12</v>
      </c>
      <c r="R324" s="4" t="s">
        <v>12</v>
      </c>
      <c r="S324" s="4"/>
      <c r="T324" s="4" t="s">
        <v>241</v>
      </c>
      <c r="U324" s="4" t="s">
        <v>70</v>
      </c>
      <c r="V324" s="4" t="s">
        <v>227</v>
      </c>
      <c r="W324" s="5" t="s">
        <v>68</v>
      </c>
      <c r="X324" s="4" t="s">
        <v>180</v>
      </c>
      <c r="Y324" s="4" t="s">
        <v>7</v>
      </c>
      <c r="Z324" s="5" t="s">
        <v>240</v>
      </c>
      <c r="AA324" s="4"/>
      <c r="AB324" s="4"/>
      <c r="AC324" s="4"/>
      <c r="AD324" s="4"/>
      <c r="AE324" s="4"/>
      <c r="AF324" s="4" t="s">
        <v>239</v>
      </c>
      <c r="AG324" s="4"/>
      <c r="AH324" s="4" t="s">
        <v>238</v>
      </c>
      <c r="AI324" s="4" t="s">
        <v>237</v>
      </c>
      <c r="AJ324" s="3" t="s">
        <v>25</v>
      </c>
      <c r="AK324" t="s">
        <v>62</v>
      </c>
    </row>
    <row r="325" spans="1:37" ht="38.25" x14ac:dyDescent="0.2">
      <c r="A325" s="5" t="s">
        <v>236</v>
      </c>
      <c r="B325" s="4" t="s">
        <v>235</v>
      </c>
      <c r="C325" s="4" t="s">
        <v>234</v>
      </c>
      <c r="D325" s="4"/>
      <c r="E325" s="4" t="s">
        <v>21</v>
      </c>
      <c r="F325" s="4"/>
      <c r="G325" s="4" t="s">
        <v>233</v>
      </c>
      <c r="H325" s="4"/>
      <c r="I325" s="4"/>
      <c r="J325" s="4" t="s">
        <v>232</v>
      </c>
      <c r="K325" s="4" t="s">
        <v>231</v>
      </c>
      <c r="L325" s="4" t="s">
        <v>37</v>
      </c>
      <c r="M325" s="4"/>
      <c r="N325" s="4" t="s">
        <v>230</v>
      </c>
      <c r="O325" s="4" t="s">
        <v>229</v>
      </c>
      <c r="P325" s="4" t="s">
        <v>13</v>
      </c>
      <c r="Q325" s="4" t="s">
        <v>12</v>
      </c>
      <c r="R325" s="4" t="s">
        <v>12</v>
      </c>
      <c r="S325" s="4"/>
      <c r="T325" s="4" t="s">
        <v>228</v>
      </c>
      <c r="U325" s="4" t="s">
        <v>70</v>
      </c>
      <c r="V325" s="4" t="s">
        <v>227</v>
      </c>
      <c r="W325" s="5" t="s">
        <v>226</v>
      </c>
      <c r="X325" s="4" t="s">
        <v>180</v>
      </c>
      <c r="Y325" s="4" t="s">
        <v>7</v>
      </c>
      <c r="Z325" s="5" t="s">
        <v>225</v>
      </c>
      <c r="AA325" s="4"/>
      <c r="AB325" s="4"/>
      <c r="AC325" s="4"/>
      <c r="AD325" s="4"/>
      <c r="AE325" s="4"/>
      <c r="AF325" s="4" t="s">
        <v>224</v>
      </c>
      <c r="AG325" s="4"/>
      <c r="AH325" s="4" t="s">
        <v>223</v>
      </c>
      <c r="AI325" s="4" t="s">
        <v>222</v>
      </c>
      <c r="AJ325" s="3" t="s">
        <v>25</v>
      </c>
      <c r="AK325" t="s">
        <v>62</v>
      </c>
    </row>
    <row r="326" spans="1:37" ht="51" x14ac:dyDescent="0.2">
      <c r="A326" s="5" t="s">
        <v>221</v>
      </c>
      <c r="B326" s="4" t="s">
        <v>220</v>
      </c>
      <c r="C326" s="4" t="s">
        <v>219</v>
      </c>
      <c r="D326" s="4"/>
      <c r="E326" s="4" t="s">
        <v>21</v>
      </c>
      <c r="F326" s="4"/>
      <c r="G326" s="4" t="s">
        <v>218</v>
      </c>
      <c r="H326" s="4"/>
      <c r="I326" s="4" t="s">
        <v>217</v>
      </c>
      <c r="J326" s="4" t="s">
        <v>184</v>
      </c>
      <c r="K326" s="4" t="s">
        <v>216</v>
      </c>
      <c r="L326" s="4" t="s">
        <v>37</v>
      </c>
      <c r="M326" s="4"/>
      <c r="N326" s="4" t="s">
        <v>182</v>
      </c>
      <c r="O326" s="4"/>
      <c r="P326" s="4" t="s">
        <v>215</v>
      </c>
      <c r="Q326" s="4" t="s">
        <v>12</v>
      </c>
      <c r="R326" s="4" t="s">
        <v>12</v>
      </c>
      <c r="S326" s="4"/>
      <c r="T326" s="4"/>
      <c r="U326" s="4" t="s">
        <v>181</v>
      </c>
      <c r="V326" s="4" t="s">
        <v>180</v>
      </c>
      <c r="W326" s="5" t="s">
        <v>25</v>
      </c>
      <c r="X326" s="4" t="s">
        <v>180</v>
      </c>
      <c r="Y326" s="4" t="s">
        <v>67</v>
      </c>
      <c r="Z326" s="5" t="s">
        <v>214</v>
      </c>
      <c r="AA326" s="4"/>
      <c r="AB326" s="4"/>
      <c r="AC326" s="4"/>
      <c r="AD326" s="4"/>
      <c r="AE326" s="4" t="s">
        <v>213</v>
      </c>
      <c r="AF326" s="4" t="s">
        <v>212</v>
      </c>
      <c r="AG326" s="4"/>
      <c r="AH326" s="4" t="s">
        <v>211</v>
      </c>
      <c r="AI326" s="4" t="s">
        <v>210</v>
      </c>
      <c r="AJ326" s="4" t="s">
        <v>25</v>
      </c>
      <c r="AK326" t="s">
        <v>62</v>
      </c>
    </row>
    <row r="327" spans="1:37" ht="51" x14ac:dyDescent="0.2">
      <c r="A327" s="5" t="s">
        <v>209</v>
      </c>
      <c r="B327" s="4" t="s">
        <v>208</v>
      </c>
      <c r="C327" s="4" t="s">
        <v>207</v>
      </c>
      <c r="D327" s="4"/>
      <c r="E327" s="4" t="s">
        <v>21</v>
      </c>
      <c r="F327" s="4"/>
      <c r="G327" s="4" t="s">
        <v>206</v>
      </c>
      <c r="H327" s="4"/>
      <c r="I327" s="4"/>
      <c r="J327" s="4" t="s">
        <v>184</v>
      </c>
      <c r="K327" s="4" t="s">
        <v>205</v>
      </c>
      <c r="L327" s="4" t="s">
        <v>37</v>
      </c>
      <c r="M327" s="4"/>
      <c r="N327" s="4" t="s">
        <v>182</v>
      </c>
      <c r="O327" s="4"/>
      <c r="P327" s="4" t="s">
        <v>204</v>
      </c>
      <c r="Q327" s="4" t="s">
        <v>12</v>
      </c>
      <c r="R327" s="4" t="s">
        <v>12</v>
      </c>
      <c r="S327" s="4"/>
      <c r="T327" s="4"/>
      <c r="U327" s="4" t="s">
        <v>181</v>
      </c>
      <c r="V327" s="4" t="s">
        <v>180</v>
      </c>
      <c r="W327" s="5" t="s">
        <v>25</v>
      </c>
      <c r="X327" s="4" t="s">
        <v>180</v>
      </c>
      <c r="Y327" s="4" t="s">
        <v>67</v>
      </c>
      <c r="Z327" s="5" t="s">
        <v>203</v>
      </c>
      <c r="AA327" s="4"/>
      <c r="AB327" s="4"/>
      <c r="AC327" s="4"/>
      <c r="AD327" s="4"/>
      <c r="AE327" s="4" t="s">
        <v>202</v>
      </c>
      <c r="AF327" s="4" t="s">
        <v>201</v>
      </c>
      <c r="AG327" s="4"/>
      <c r="AH327" s="4" t="s">
        <v>200</v>
      </c>
      <c r="AI327" s="4" t="s">
        <v>199</v>
      </c>
      <c r="AJ327" s="4" t="s">
        <v>25</v>
      </c>
      <c r="AK327" t="s">
        <v>62</v>
      </c>
    </row>
    <row r="328" spans="1:37" ht="25.5" x14ac:dyDescent="0.2">
      <c r="A328" s="5" t="s">
        <v>198</v>
      </c>
      <c r="B328" s="4" t="s">
        <v>197</v>
      </c>
      <c r="C328" s="4" t="s">
        <v>196</v>
      </c>
      <c r="D328" s="4"/>
      <c r="E328" s="4" t="s">
        <v>21</v>
      </c>
      <c r="F328" s="4"/>
      <c r="G328" s="4" t="s">
        <v>195</v>
      </c>
      <c r="H328" s="4"/>
      <c r="I328" s="4"/>
      <c r="J328" s="4" t="s">
        <v>184</v>
      </c>
      <c r="K328" s="4" t="s">
        <v>194</v>
      </c>
      <c r="L328" s="4" t="s">
        <v>37</v>
      </c>
      <c r="M328" s="4"/>
      <c r="N328" s="4" t="s">
        <v>182</v>
      </c>
      <c r="O328" s="4"/>
      <c r="P328" s="4" t="s">
        <v>30</v>
      </c>
      <c r="Q328" s="4" t="s">
        <v>12</v>
      </c>
      <c r="R328" s="4" t="s">
        <v>12</v>
      </c>
      <c r="S328" s="4"/>
      <c r="T328" s="4"/>
      <c r="U328" s="4" t="s">
        <v>181</v>
      </c>
      <c r="V328" s="4" t="s">
        <v>180</v>
      </c>
      <c r="W328" s="5" t="s">
        <v>25</v>
      </c>
      <c r="X328" s="4" t="s">
        <v>180</v>
      </c>
      <c r="Y328" s="4" t="s">
        <v>67</v>
      </c>
      <c r="Z328" s="5" t="s">
        <v>193</v>
      </c>
      <c r="AA328" s="4"/>
      <c r="AB328" s="4"/>
      <c r="AC328" s="4"/>
      <c r="AD328" s="4"/>
      <c r="AE328" s="4" t="s">
        <v>192</v>
      </c>
      <c r="AF328" s="4" t="s">
        <v>191</v>
      </c>
      <c r="AG328" s="4"/>
      <c r="AH328" s="4" t="s">
        <v>190</v>
      </c>
      <c r="AI328" s="4" t="s">
        <v>189</v>
      </c>
      <c r="AJ328" s="4" t="s">
        <v>25</v>
      </c>
      <c r="AK328" t="s">
        <v>62</v>
      </c>
    </row>
    <row r="329" spans="1:37" ht="38.25" x14ac:dyDescent="0.2">
      <c r="A329" s="5" t="s">
        <v>188</v>
      </c>
      <c r="B329" s="4" t="s">
        <v>187</v>
      </c>
      <c r="C329" s="4" t="s">
        <v>186</v>
      </c>
      <c r="D329" s="4"/>
      <c r="E329" s="4" t="s">
        <v>21</v>
      </c>
      <c r="F329" s="4"/>
      <c r="G329" s="4" t="s">
        <v>185</v>
      </c>
      <c r="H329" s="4"/>
      <c r="I329" s="4"/>
      <c r="J329" s="4" t="s">
        <v>184</v>
      </c>
      <c r="K329" s="4" t="s">
        <v>183</v>
      </c>
      <c r="L329" s="4" t="s">
        <v>37</v>
      </c>
      <c r="M329" s="4"/>
      <c r="N329" s="4" t="s">
        <v>182</v>
      </c>
      <c r="O329" s="4"/>
      <c r="P329" s="4" t="s">
        <v>49</v>
      </c>
      <c r="Q329" s="4" t="s">
        <v>12</v>
      </c>
      <c r="R329" s="4" t="s">
        <v>12</v>
      </c>
      <c r="S329" s="4"/>
      <c r="T329" s="4"/>
      <c r="U329" s="4" t="s">
        <v>181</v>
      </c>
      <c r="V329" s="4" t="s">
        <v>180</v>
      </c>
      <c r="W329" s="5" t="s">
        <v>25</v>
      </c>
      <c r="X329" s="4" t="s">
        <v>180</v>
      </c>
      <c r="Y329" s="4" t="s">
        <v>67</v>
      </c>
      <c r="Z329" s="5" t="s">
        <v>179</v>
      </c>
      <c r="AA329" s="4"/>
      <c r="AB329" s="4"/>
      <c r="AC329" s="4"/>
      <c r="AD329" s="4"/>
      <c r="AE329" s="4" t="s">
        <v>178</v>
      </c>
      <c r="AF329" s="4" t="s">
        <v>177</v>
      </c>
      <c r="AG329" s="4"/>
      <c r="AH329" s="4" t="s">
        <v>176</v>
      </c>
      <c r="AI329" s="4" t="s">
        <v>175</v>
      </c>
      <c r="AJ329" s="4" t="s">
        <v>25</v>
      </c>
      <c r="AK329" t="s">
        <v>62</v>
      </c>
    </row>
    <row r="330" spans="1:37" ht="25.5" x14ac:dyDescent="0.2">
      <c r="A330" s="5" t="s">
        <v>174</v>
      </c>
      <c r="B330" s="4" t="s">
        <v>173</v>
      </c>
      <c r="C330" s="4" t="s">
        <v>172</v>
      </c>
      <c r="D330" s="4"/>
      <c r="E330" s="4" t="s">
        <v>21</v>
      </c>
      <c r="F330" s="4"/>
      <c r="G330" s="4" t="s">
        <v>171</v>
      </c>
      <c r="H330" s="4"/>
      <c r="I330" s="4"/>
      <c r="J330" s="4" t="s">
        <v>146</v>
      </c>
      <c r="K330" s="4" t="s">
        <v>170</v>
      </c>
      <c r="L330" s="4" t="s">
        <v>37</v>
      </c>
      <c r="M330" s="4"/>
      <c r="N330" s="4" t="s">
        <v>169</v>
      </c>
      <c r="O330" s="4" t="s">
        <v>73</v>
      </c>
      <c r="P330" s="4" t="s">
        <v>49</v>
      </c>
      <c r="Q330" s="4" t="s">
        <v>12</v>
      </c>
      <c r="R330" s="4" t="s">
        <v>12</v>
      </c>
      <c r="S330" s="4"/>
      <c r="T330" s="4" t="s">
        <v>168</v>
      </c>
      <c r="U330" s="4" t="s">
        <v>70</v>
      </c>
      <c r="V330" s="4" t="s">
        <v>167</v>
      </c>
      <c r="W330" s="5" t="s">
        <v>68</v>
      </c>
      <c r="X330" s="4" t="s">
        <v>127</v>
      </c>
      <c r="Y330" s="4" t="s">
        <v>86</v>
      </c>
      <c r="Z330" s="5" t="s">
        <v>166</v>
      </c>
      <c r="AA330" s="4"/>
      <c r="AB330" s="4"/>
      <c r="AC330" s="4"/>
      <c r="AD330" s="4"/>
      <c r="AE330" s="4"/>
      <c r="AF330" s="4" t="s">
        <v>165</v>
      </c>
      <c r="AG330" s="4"/>
      <c r="AH330" s="4" t="s">
        <v>164</v>
      </c>
      <c r="AI330" s="4" t="s">
        <v>163</v>
      </c>
      <c r="AJ330" s="3" t="s">
        <v>25</v>
      </c>
      <c r="AK330" t="s">
        <v>62</v>
      </c>
    </row>
    <row r="331" spans="1:37" ht="38.25" x14ac:dyDescent="0.2">
      <c r="A331" s="5" t="s">
        <v>162</v>
      </c>
      <c r="B331" s="4" t="s">
        <v>161</v>
      </c>
      <c r="C331" s="4" t="s">
        <v>160</v>
      </c>
      <c r="D331" s="4"/>
      <c r="E331" s="4" t="s">
        <v>21</v>
      </c>
      <c r="F331" s="4"/>
      <c r="G331" s="4" t="s">
        <v>159</v>
      </c>
      <c r="H331" s="4"/>
      <c r="I331" s="4"/>
      <c r="J331" s="4" t="s">
        <v>146</v>
      </c>
      <c r="K331" s="4" t="s">
        <v>158</v>
      </c>
      <c r="L331" s="4" t="s">
        <v>37</v>
      </c>
      <c r="M331" s="4"/>
      <c r="N331" s="4" t="s">
        <v>157</v>
      </c>
      <c r="O331" s="4" t="s">
        <v>73</v>
      </c>
      <c r="P331" s="4" t="s">
        <v>72</v>
      </c>
      <c r="Q331" s="4" t="s">
        <v>12</v>
      </c>
      <c r="R331" s="4" t="s">
        <v>12</v>
      </c>
      <c r="S331" s="4"/>
      <c r="T331" s="4" t="s">
        <v>156</v>
      </c>
      <c r="U331" s="4" t="s">
        <v>70</v>
      </c>
      <c r="V331" s="4" t="s">
        <v>155</v>
      </c>
      <c r="W331" s="5" t="s">
        <v>68</v>
      </c>
      <c r="X331" s="4" t="s">
        <v>127</v>
      </c>
      <c r="Y331" s="4" t="s">
        <v>86</v>
      </c>
      <c r="Z331" s="5" t="s">
        <v>154</v>
      </c>
      <c r="AA331" s="4"/>
      <c r="AB331" s="4"/>
      <c r="AC331" s="4"/>
      <c r="AD331" s="4"/>
      <c r="AE331" s="4"/>
      <c r="AF331" s="4" t="s">
        <v>153</v>
      </c>
      <c r="AG331" s="4"/>
      <c r="AH331" s="4" t="s">
        <v>152</v>
      </c>
      <c r="AI331" s="4" t="s">
        <v>151</v>
      </c>
      <c r="AJ331" s="3" t="s">
        <v>25</v>
      </c>
      <c r="AK331" t="s">
        <v>62</v>
      </c>
    </row>
    <row r="332" spans="1:37" ht="25.5" x14ac:dyDescent="0.2">
      <c r="A332" s="5" t="s">
        <v>150</v>
      </c>
      <c r="B332" s="4" t="s">
        <v>149</v>
      </c>
      <c r="C332" s="4" t="s">
        <v>148</v>
      </c>
      <c r="D332" s="4"/>
      <c r="E332" s="4" t="s">
        <v>21</v>
      </c>
      <c r="F332" s="4"/>
      <c r="G332" s="4" t="s">
        <v>147</v>
      </c>
      <c r="H332" s="4"/>
      <c r="I332" s="4"/>
      <c r="J332" s="4" t="s">
        <v>146</v>
      </c>
      <c r="K332" s="4" t="s">
        <v>145</v>
      </c>
      <c r="L332" s="4" t="s">
        <v>37</v>
      </c>
      <c r="M332" s="4"/>
      <c r="N332" s="4" t="s">
        <v>144</v>
      </c>
      <c r="O332" s="4" t="s">
        <v>73</v>
      </c>
      <c r="P332" s="4" t="s">
        <v>53</v>
      </c>
      <c r="Q332" s="4" t="s">
        <v>12</v>
      </c>
      <c r="R332" s="4" t="s">
        <v>12</v>
      </c>
      <c r="S332" s="4"/>
      <c r="T332" s="4" t="s">
        <v>143</v>
      </c>
      <c r="U332" s="4" t="s">
        <v>70</v>
      </c>
      <c r="V332" s="4" t="s">
        <v>142</v>
      </c>
      <c r="W332" s="5" t="s">
        <v>68</v>
      </c>
      <c r="X332" s="4" t="s">
        <v>127</v>
      </c>
      <c r="Y332" s="4" t="s">
        <v>86</v>
      </c>
      <c r="Z332" s="5" t="s">
        <v>141</v>
      </c>
      <c r="AA332" s="4"/>
      <c r="AB332" s="4"/>
      <c r="AC332" s="4"/>
      <c r="AD332" s="4"/>
      <c r="AE332" s="4"/>
      <c r="AF332" s="4" t="s">
        <v>140</v>
      </c>
      <c r="AG332" s="4"/>
      <c r="AH332" s="4" t="s">
        <v>139</v>
      </c>
      <c r="AI332" s="4" t="s">
        <v>138</v>
      </c>
      <c r="AJ332" s="3" t="s">
        <v>25</v>
      </c>
      <c r="AK332" t="s">
        <v>62</v>
      </c>
    </row>
    <row r="333" spans="1:37" ht="25.5" x14ac:dyDescent="0.2">
      <c r="A333" s="5" t="s">
        <v>137</v>
      </c>
      <c r="B333" s="4" t="s">
        <v>136</v>
      </c>
      <c r="C333" s="4" t="s">
        <v>135</v>
      </c>
      <c r="D333" s="4"/>
      <c r="E333" s="4" t="s">
        <v>21</v>
      </c>
      <c r="F333" s="4"/>
      <c r="G333" s="4" t="s">
        <v>134</v>
      </c>
      <c r="H333" s="4"/>
      <c r="I333" s="4"/>
      <c r="J333" s="4" t="s">
        <v>133</v>
      </c>
      <c r="K333" s="4" t="s">
        <v>132</v>
      </c>
      <c r="L333" s="4" t="s">
        <v>37</v>
      </c>
      <c r="M333" s="4"/>
      <c r="N333" s="4" t="s">
        <v>131</v>
      </c>
      <c r="O333" s="4" t="s">
        <v>130</v>
      </c>
      <c r="P333" s="4" t="s">
        <v>13</v>
      </c>
      <c r="Q333" s="4" t="s">
        <v>12</v>
      </c>
      <c r="R333" s="4" t="s">
        <v>12</v>
      </c>
      <c r="S333" s="4"/>
      <c r="T333" s="4" t="s">
        <v>129</v>
      </c>
      <c r="U333" s="4" t="s">
        <v>51</v>
      </c>
      <c r="V333" s="4" t="s">
        <v>127</v>
      </c>
      <c r="W333" s="5" t="s">
        <v>128</v>
      </c>
      <c r="X333" s="4" t="s">
        <v>127</v>
      </c>
      <c r="Y333" s="4" t="s">
        <v>49</v>
      </c>
      <c r="Z333" s="5" t="s">
        <v>126</v>
      </c>
      <c r="AA333" s="4"/>
      <c r="AB333" s="4"/>
      <c r="AC333" s="4"/>
      <c r="AD333" s="4"/>
      <c r="AE333" s="4"/>
      <c r="AF333" s="4" t="s">
        <v>125</v>
      </c>
      <c r="AG333" s="4"/>
      <c r="AH333" s="4" t="s">
        <v>124</v>
      </c>
      <c r="AI333" s="4" t="s">
        <v>124</v>
      </c>
      <c r="AJ333" s="3" t="s">
        <v>25</v>
      </c>
      <c r="AK333" t="s">
        <v>0</v>
      </c>
    </row>
    <row r="334" spans="1:37" ht="38.25" x14ac:dyDescent="0.2">
      <c r="A334" s="5" t="s">
        <v>123</v>
      </c>
      <c r="B334" s="4" t="s">
        <v>122</v>
      </c>
      <c r="C334" s="4" t="s">
        <v>121</v>
      </c>
      <c r="D334" s="4"/>
      <c r="E334" s="4" t="s">
        <v>21</v>
      </c>
      <c r="F334" s="4"/>
      <c r="G334" s="4" t="s">
        <v>120</v>
      </c>
      <c r="H334" s="4"/>
      <c r="I334" s="4"/>
      <c r="J334" s="4" t="s">
        <v>109</v>
      </c>
      <c r="K334" s="4" t="s">
        <v>119</v>
      </c>
      <c r="L334" s="4" t="s">
        <v>37</v>
      </c>
      <c r="M334" s="4"/>
      <c r="N334" s="4" t="s">
        <v>107</v>
      </c>
      <c r="O334" s="4" t="s">
        <v>73</v>
      </c>
      <c r="P334" s="4" t="s">
        <v>106</v>
      </c>
      <c r="Q334" s="4" t="s">
        <v>12</v>
      </c>
      <c r="R334" s="4" t="s">
        <v>12</v>
      </c>
      <c r="S334" s="4"/>
      <c r="T334" s="4" t="s">
        <v>118</v>
      </c>
      <c r="U334" s="4" t="s">
        <v>70</v>
      </c>
      <c r="V334" s="4" t="s">
        <v>104</v>
      </c>
      <c r="W334" s="5" t="s">
        <v>68</v>
      </c>
      <c r="X334" s="4" t="s">
        <v>87</v>
      </c>
      <c r="Y334" s="4" t="s">
        <v>103</v>
      </c>
      <c r="Z334" s="5" t="s">
        <v>117</v>
      </c>
      <c r="AA334" s="4"/>
      <c r="AB334" s="4"/>
      <c r="AC334" s="4"/>
      <c r="AD334" s="4"/>
      <c r="AE334" s="4"/>
      <c r="AF334" s="4" t="s">
        <v>116</v>
      </c>
      <c r="AG334" s="4"/>
      <c r="AH334" s="4" t="s">
        <v>115</v>
      </c>
      <c r="AI334" s="4" t="s">
        <v>114</v>
      </c>
      <c r="AJ334" s="3" t="s">
        <v>25</v>
      </c>
      <c r="AK334" t="s">
        <v>62</v>
      </c>
    </row>
    <row r="335" spans="1:37" ht="51" x14ac:dyDescent="0.2">
      <c r="A335" s="5" t="s">
        <v>113</v>
      </c>
      <c r="B335" s="4" t="s">
        <v>112</v>
      </c>
      <c r="C335" s="4" t="s">
        <v>111</v>
      </c>
      <c r="D335" s="4"/>
      <c r="E335" s="4" t="s">
        <v>21</v>
      </c>
      <c r="F335" s="4"/>
      <c r="G335" s="4" t="s">
        <v>110</v>
      </c>
      <c r="H335" s="4"/>
      <c r="I335" s="4"/>
      <c r="J335" s="4" t="s">
        <v>109</v>
      </c>
      <c r="K335" s="4" t="s">
        <v>108</v>
      </c>
      <c r="L335" s="4" t="s">
        <v>37</v>
      </c>
      <c r="M335" s="4"/>
      <c r="N335" s="4" t="s">
        <v>107</v>
      </c>
      <c r="O335" s="4" t="s">
        <v>73</v>
      </c>
      <c r="P335" s="4" t="s">
        <v>106</v>
      </c>
      <c r="Q335" s="4" t="s">
        <v>12</v>
      </c>
      <c r="R335" s="4" t="s">
        <v>12</v>
      </c>
      <c r="S335" s="4"/>
      <c r="T335" s="4" t="s">
        <v>105</v>
      </c>
      <c r="U335" s="4" t="s">
        <v>70</v>
      </c>
      <c r="V335" s="4" t="s">
        <v>104</v>
      </c>
      <c r="W335" s="5" t="s">
        <v>68</v>
      </c>
      <c r="X335" s="4" t="s">
        <v>87</v>
      </c>
      <c r="Y335" s="4" t="s">
        <v>103</v>
      </c>
      <c r="Z335" s="5" t="s">
        <v>102</v>
      </c>
      <c r="AA335" s="4"/>
      <c r="AB335" s="4"/>
      <c r="AC335" s="4"/>
      <c r="AD335" s="4"/>
      <c r="AE335" s="4"/>
      <c r="AF335" s="4" t="s">
        <v>101</v>
      </c>
      <c r="AG335" s="4"/>
      <c r="AH335" s="4" t="s">
        <v>100</v>
      </c>
      <c r="AI335" s="4" t="s">
        <v>99</v>
      </c>
      <c r="AJ335" s="3" t="s">
        <v>25</v>
      </c>
      <c r="AK335" t="s">
        <v>62</v>
      </c>
    </row>
    <row r="336" spans="1:37" ht="38.25" x14ac:dyDescent="0.2">
      <c r="A336" s="5" t="s">
        <v>98</v>
      </c>
      <c r="B336" s="4" t="s">
        <v>97</v>
      </c>
      <c r="C336" s="4" t="s">
        <v>96</v>
      </c>
      <c r="D336" s="4"/>
      <c r="E336" s="4" t="s">
        <v>21</v>
      </c>
      <c r="F336" s="4"/>
      <c r="G336" s="4" t="s">
        <v>95</v>
      </c>
      <c r="H336" s="4"/>
      <c r="I336" s="4" t="s">
        <v>94</v>
      </c>
      <c r="J336" s="4" t="s">
        <v>93</v>
      </c>
      <c r="K336" s="4" t="s">
        <v>92</v>
      </c>
      <c r="L336" s="4" t="s">
        <v>16</v>
      </c>
      <c r="M336" s="4"/>
      <c r="N336" s="4" t="s">
        <v>91</v>
      </c>
      <c r="O336" s="4"/>
      <c r="P336" s="4" t="s">
        <v>13</v>
      </c>
      <c r="Q336" s="4" t="s">
        <v>12</v>
      </c>
      <c r="R336" s="4"/>
      <c r="S336" s="4"/>
      <c r="T336" s="4"/>
      <c r="U336" s="4" t="s">
        <v>90</v>
      </c>
      <c r="V336" s="4" t="s">
        <v>89</v>
      </c>
      <c r="W336" s="5" t="s">
        <v>88</v>
      </c>
      <c r="X336" s="4" t="s">
        <v>87</v>
      </c>
      <c r="Y336" s="4" t="s">
        <v>86</v>
      </c>
      <c r="Z336" s="5" t="s">
        <v>85</v>
      </c>
      <c r="AA336" s="4" t="s">
        <v>83</v>
      </c>
      <c r="AB336" s="4" t="s">
        <v>83</v>
      </c>
      <c r="AC336" s="4"/>
      <c r="AD336" s="4" t="s">
        <v>83</v>
      </c>
      <c r="AE336" s="4"/>
      <c r="AF336" s="4" t="s">
        <v>84</v>
      </c>
      <c r="AG336" s="4" t="s">
        <v>83</v>
      </c>
      <c r="AH336" s="4" t="s">
        <v>82</v>
      </c>
      <c r="AI336" s="4" t="s">
        <v>82</v>
      </c>
      <c r="AJ336" s="3" t="s">
        <v>25</v>
      </c>
      <c r="AK336" t="s">
        <v>81</v>
      </c>
    </row>
    <row r="337" spans="1:37" ht="25.5" x14ac:dyDescent="0.2">
      <c r="A337" s="5" t="s">
        <v>80</v>
      </c>
      <c r="B337" s="4" t="s">
        <v>79</v>
      </c>
      <c r="C337" s="4" t="s">
        <v>78</v>
      </c>
      <c r="D337" s="4"/>
      <c r="E337" s="4" t="s">
        <v>21</v>
      </c>
      <c r="F337" s="4"/>
      <c r="G337" s="4" t="s">
        <v>77</v>
      </c>
      <c r="H337" s="4"/>
      <c r="I337" s="4"/>
      <c r="J337" s="4" t="s">
        <v>76</v>
      </c>
      <c r="K337" s="4" t="s">
        <v>75</v>
      </c>
      <c r="L337" s="4" t="s">
        <v>37</v>
      </c>
      <c r="M337" s="4"/>
      <c r="N337" s="4" t="s">
        <v>74</v>
      </c>
      <c r="O337" s="4" t="s">
        <v>73</v>
      </c>
      <c r="P337" s="4" t="s">
        <v>72</v>
      </c>
      <c r="Q337" s="4" t="s">
        <v>12</v>
      </c>
      <c r="R337" s="4" t="s">
        <v>12</v>
      </c>
      <c r="S337" s="4"/>
      <c r="T337" s="4" t="s">
        <v>71</v>
      </c>
      <c r="U337" s="4" t="s">
        <v>70</v>
      </c>
      <c r="V337" s="4" t="s">
        <v>69</v>
      </c>
      <c r="W337" s="5" t="s">
        <v>68</v>
      </c>
      <c r="X337" s="4" t="s">
        <v>31</v>
      </c>
      <c r="Y337" s="4" t="s">
        <v>67</v>
      </c>
      <c r="Z337" s="5" t="s">
        <v>66</v>
      </c>
      <c r="AA337" s="4"/>
      <c r="AB337" s="4"/>
      <c r="AC337" s="4"/>
      <c r="AD337" s="4"/>
      <c r="AE337" s="4"/>
      <c r="AF337" s="4" t="s">
        <v>65</v>
      </c>
      <c r="AG337" s="4"/>
      <c r="AH337" s="4" t="s">
        <v>64</v>
      </c>
      <c r="AI337" s="4" t="s">
        <v>63</v>
      </c>
      <c r="AJ337" s="3" t="s">
        <v>25</v>
      </c>
      <c r="AK337" t="s">
        <v>62</v>
      </c>
    </row>
    <row r="338" spans="1:37" ht="25.5" x14ac:dyDescent="0.2">
      <c r="A338" s="5" t="s">
        <v>61</v>
      </c>
      <c r="B338" s="4" t="s">
        <v>60</v>
      </c>
      <c r="C338" s="4" t="s">
        <v>59</v>
      </c>
      <c r="D338" s="4"/>
      <c r="E338" s="4" t="s">
        <v>21</v>
      </c>
      <c r="F338" s="4" t="s">
        <v>58</v>
      </c>
      <c r="G338" s="4" t="s">
        <v>57</v>
      </c>
      <c r="H338" s="4"/>
      <c r="I338" s="4" t="s">
        <v>56</v>
      </c>
      <c r="J338" s="4" t="s">
        <v>39</v>
      </c>
      <c r="K338" s="4" t="s">
        <v>55</v>
      </c>
      <c r="L338" s="4" t="s">
        <v>37</v>
      </c>
      <c r="M338" s="4"/>
      <c r="N338" s="4" t="s">
        <v>36</v>
      </c>
      <c r="O338" s="4" t="s">
        <v>54</v>
      </c>
      <c r="P338" s="4" t="s">
        <v>53</v>
      </c>
      <c r="Q338" s="4" t="s">
        <v>12</v>
      </c>
      <c r="R338" s="4" t="s">
        <v>12</v>
      </c>
      <c r="S338" s="4"/>
      <c r="T338" s="4" t="s">
        <v>52</v>
      </c>
      <c r="U338" s="4" t="s">
        <v>51</v>
      </c>
      <c r="V338" s="4" t="s">
        <v>31</v>
      </c>
      <c r="W338" s="5" t="s">
        <v>50</v>
      </c>
      <c r="X338" s="4" t="s">
        <v>31</v>
      </c>
      <c r="Y338" s="4" t="s">
        <v>49</v>
      </c>
      <c r="Z338" s="5" t="s">
        <v>48</v>
      </c>
      <c r="AA338" s="4"/>
      <c r="AB338" s="4"/>
      <c r="AC338" s="4"/>
      <c r="AD338" s="4"/>
      <c r="AE338" s="4"/>
      <c r="AF338" s="4" t="s">
        <v>47</v>
      </c>
      <c r="AG338" s="4"/>
      <c r="AH338" s="4" t="s">
        <v>46</v>
      </c>
      <c r="AI338" s="4" t="s">
        <v>45</v>
      </c>
      <c r="AJ338" s="3" t="s">
        <v>25</v>
      </c>
      <c r="AK338" t="s">
        <v>0</v>
      </c>
    </row>
    <row r="339" spans="1:37" ht="25.5" x14ac:dyDescent="0.2">
      <c r="A339" s="5" t="s">
        <v>44</v>
      </c>
      <c r="B339" s="4" t="s">
        <v>43</v>
      </c>
      <c r="C339" s="4" t="s">
        <v>42</v>
      </c>
      <c r="D339" s="4"/>
      <c r="E339" s="4" t="s">
        <v>21</v>
      </c>
      <c r="F339" s="4" t="s">
        <v>41</v>
      </c>
      <c r="G339" s="4" t="s">
        <v>40</v>
      </c>
      <c r="H339" s="4"/>
      <c r="I339" s="4"/>
      <c r="J339" s="4" t="s">
        <v>39</v>
      </c>
      <c r="K339" s="4" t="s">
        <v>38</v>
      </c>
      <c r="L339" s="4" t="s">
        <v>37</v>
      </c>
      <c r="M339" s="4"/>
      <c r="N339" s="4" t="s">
        <v>36</v>
      </c>
      <c r="O339" s="4" t="s">
        <v>35</v>
      </c>
      <c r="P339" s="4" t="s">
        <v>34</v>
      </c>
      <c r="Q339" s="4" t="s">
        <v>12</v>
      </c>
      <c r="R339" s="4" t="s">
        <v>12</v>
      </c>
      <c r="S339" s="4"/>
      <c r="T339" s="4" t="s">
        <v>33</v>
      </c>
      <c r="U339" s="4" t="s">
        <v>10</v>
      </c>
      <c r="V339" s="4" t="s">
        <v>31</v>
      </c>
      <c r="W339" s="5" t="s">
        <v>32</v>
      </c>
      <c r="X339" s="4" t="s">
        <v>31</v>
      </c>
      <c r="Y339" s="4" t="s">
        <v>30</v>
      </c>
      <c r="Z339" s="5" t="s">
        <v>29</v>
      </c>
      <c r="AA339" s="4"/>
      <c r="AB339" s="4"/>
      <c r="AC339" s="4"/>
      <c r="AD339" s="4"/>
      <c r="AE339" s="4"/>
      <c r="AF339" s="4" t="s">
        <v>28</v>
      </c>
      <c r="AG339" s="4"/>
      <c r="AH339" s="4" t="s">
        <v>27</v>
      </c>
      <c r="AI339" s="4" t="s">
        <v>26</v>
      </c>
      <c r="AJ339" s="3" t="s">
        <v>25</v>
      </c>
      <c r="AK339" t="s">
        <v>0</v>
      </c>
    </row>
    <row r="340" spans="1:37" ht="25.5" x14ac:dyDescent="0.2">
      <c r="A340" s="5" t="s">
        <v>24</v>
      </c>
      <c r="B340" s="4" t="s">
        <v>23</v>
      </c>
      <c r="C340" s="4" t="s">
        <v>22</v>
      </c>
      <c r="D340" s="4"/>
      <c r="E340" s="4" t="s">
        <v>21</v>
      </c>
      <c r="F340" s="4" t="s">
        <v>20</v>
      </c>
      <c r="G340" s="4" t="s">
        <v>19</v>
      </c>
      <c r="H340" s="4"/>
      <c r="I340" s="4"/>
      <c r="J340" s="4" t="s">
        <v>18</v>
      </c>
      <c r="K340" s="4" t="s">
        <v>17</v>
      </c>
      <c r="L340" s="4" t="s">
        <v>16</v>
      </c>
      <c r="M340" s="4"/>
      <c r="N340" s="4" t="s">
        <v>15</v>
      </c>
      <c r="O340" s="4" t="s">
        <v>14</v>
      </c>
      <c r="P340" s="4" t="s">
        <v>13</v>
      </c>
      <c r="Q340" s="4" t="s">
        <v>12</v>
      </c>
      <c r="R340" s="4" t="s">
        <v>12</v>
      </c>
      <c r="S340" s="4"/>
      <c r="T340" s="4" t="s">
        <v>11</v>
      </c>
      <c r="U340" s="4" t="s">
        <v>10</v>
      </c>
      <c r="V340" s="4" t="s">
        <v>8</v>
      </c>
      <c r="W340" s="5" t="s">
        <v>9</v>
      </c>
      <c r="X340" s="4" t="s">
        <v>8</v>
      </c>
      <c r="Y340" s="4" t="s">
        <v>7</v>
      </c>
      <c r="Z340" s="3" t="s">
        <v>6</v>
      </c>
      <c r="AA340" s="4"/>
      <c r="AB340" s="4"/>
      <c r="AC340" s="4"/>
      <c r="AD340" s="4"/>
      <c r="AE340" s="4" t="s">
        <v>5</v>
      </c>
      <c r="AF340" s="4" t="s">
        <v>4</v>
      </c>
      <c r="AG340" s="4"/>
      <c r="AH340" s="4" t="s">
        <v>3</v>
      </c>
      <c r="AI340" s="4" t="s">
        <v>2</v>
      </c>
      <c r="AJ340" s="3" t="s">
        <v>1</v>
      </c>
      <c r="AK340" t="s">
        <v>0</v>
      </c>
    </row>
    <row r="341" spans="1:37" x14ac:dyDescent="0.2">
      <c r="AJ341" s="2"/>
    </row>
  </sheetData>
  <autoFilter ref="A2:AK340"/>
  <mergeCells count="1">
    <mergeCell ref="A1:AJ1"/>
  </mergeCells>
  <hyperlinks>
    <hyperlink ref="Z3" r:id="rId1"/>
    <hyperlink ref="Z97" r:id="rId2"/>
    <hyperlink ref="Z4" r:id="rId3"/>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EBSCO Case Studies_2015-20_F</vt:lpstr>
      <vt:lpstr>ProQuest Cast Studies_2015-20</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Meghna</dc:creator>
  <cp:lastModifiedBy>Kirti Giri</cp:lastModifiedBy>
  <dcterms:created xsi:type="dcterms:W3CDTF">2020-10-02T10:48:42Z</dcterms:created>
  <dcterms:modified xsi:type="dcterms:W3CDTF">2020-10-06T04:50:33Z</dcterms:modified>
</cp:coreProperties>
</file>